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9fdb27e621fac3/Radna površina/"/>
    </mc:Choice>
  </mc:AlternateContent>
  <xr:revisionPtr revIDLastSave="0" documentId="8_{379F7F28-8142-45A9-BEF6-C0E807AEAAB3}" xr6:coauthVersionLast="47" xr6:coauthVersionMax="47" xr10:uidLastSave="{00000000-0000-0000-0000-000000000000}"/>
  <bookViews>
    <workbookView xWindow="-120" yWindow="-120" windowWidth="29040" windowHeight="15720" xr2:uid="{20EFFE5E-C9F7-442E-9286-2F9ED4A14CBB}"/>
  </bookViews>
  <sheets>
    <sheet name="Kontrolna tablica" sheetId="7" r:id="rId1"/>
    <sheet name="Sažetak" sheetId="6" r:id="rId2"/>
    <sheet name="Ekonomska" sheetId="2" r:id="rId3"/>
    <sheet name="izvori" sheetId="3" r:id="rId4"/>
    <sheet name="funkcijska" sheetId="4" r:id="rId5"/>
    <sheet name="posebni dio" sheetId="5" r:id="rId6"/>
    <sheet name="List1" sheetId="1" r:id="rId7"/>
  </sheets>
  <externalReferences>
    <externalReference r:id="rId8"/>
  </externalReferences>
  <definedNames>
    <definedName name="__CDS_P1_G1__" localSheetId="3">izvori!$A$7:$H$22</definedName>
    <definedName name="__CDS_P1_G1__" localSheetId="5">'posebni dio'!$A$7:$H$23</definedName>
    <definedName name="__CDS_P1_G1__">Ekonomska!$A$7:$H$113</definedName>
    <definedName name="__CDS_P1_G2__" localSheetId="3">izvori!$A$9:$H$21</definedName>
    <definedName name="__CDS_P1_G2__" localSheetId="5">'posebni dio'!$A$9:$H$22</definedName>
    <definedName name="__CDS_P1_G2__">Ekonomska!$A$9:$H$31</definedName>
    <definedName name="__CDS_P1_G3__" localSheetId="3">izvori!$A$11:$H$20</definedName>
    <definedName name="__CDS_P1_G3__" localSheetId="5">'posebni dio'!$A$11:$H$21</definedName>
    <definedName name="__CDS_P1_G3__">Ekonomska!$A$11:$H$20</definedName>
    <definedName name="__CDS_P1_G4__" localSheetId="3">izvori!$A$13:$H$19</definedName>
    <definedName name="__CDS_P1_G4__" localSheetId="5">'posebni dio'!$A$13:$H$20</definedName>
    <definedName name="__CDS_P1_G4__">Ekonomska!$A$13:$H$19</definedName>
    <definedName name="__CDS_P1_G5__" localSheetId="3">izvori!$A$15:$H$18</definedName>
    <definedName name="__CDS_P1_G5__" localSheetId="5">'posebni dio'!$A$15:$H$19</definedName>
    <definedName name="__CDS_P1_G5__">Ekonomska!$A$15:$H$18</definedName>
    <definedName name="__CDS_P1_G6__" localSheetId="3">izvori!$A$17:$H$17</definedName>
    <definedName name="__CDS_P1_G6__" localSheetId="5">'posebni dio'!$A$17:$H$17</definedName>
    <definedName name="__CDS_P1_G6__">Ekonomska!$A$17:$H$17</definedName>
    <definedName name="__CDS_T2_G1__" localSheetId="3">izvori!#REF!</definedName>
    <definedName name="__CDS_T2_G1__" localSheetId="0">[1]Ekonomska!#REF!</definedName>
    <definedName name="__CDS_T2_G1__" localSheetId="5">'posebni dio'!#REF!</definedName>
    <definedName name="__CDS_T2_G1__" localSheetId="1">[1]Ekonomska!#REF!</definedName>
    <definedName name="__CDS_T2_G1__">Ekonomska!#REF!</definedName>
    <definedName name="__CDS_T3_G1__" localSheetId="3">izvori!#REF!</definedName>
    <definedName name="__CDS_T3_G1__" localSheetId="0">[1]Ekonomska!#REF!</definedName>
    <definedName name="__CDS_T3_G1__" localSheetId="5">'posebni dio'!#REF!</definedName>
    <definedName name="__CDS_T3_G1__" localSheetId="1">[1]Ekonomska!#REF!</definedName>
    <definedName name="__CDS_T3_G1__">Ekonomska!#REF!</definedName>
    <definedName name="__CDS_T3_G2__" localSheetId="3">izvori!#REF!</definedName>
    <definedName name="__CDS_T3_G2__" localSheetId="0">[1]Ekonomska!#REF!</definedName>
    <definedName name="__CDS_T3_G2__" localSheetId="5">'posebni dio'!#REF!</definedName>
    <definedName name="__CDS_T3_G2__" localSheetId="1">[1]Ekonomska!#REF!</definedName>
    <definedName name="__CDS_T3_G2__">Ekonomska!#REF!</definedName>
    <definedName name="__CDS_T3_G3__" localSheetId="3">izvori!#REF!</definedName>
    <definedName name="__CDS_T3_G3__" localSheetId="0">[1]Ekonomska!#REF!</definedName>
    <definedName name="__CDS_T3_G3__" localSheetId="5">'posebni dio'!#REF!</definedName>
    <definedName name="__CDS_T3_G3__" localSheetId="1">[1]Ekonomska!#REF!</definedName>
    <definedName name="__CDS_T3_G3__">Ekonomska!#REF!</definedName>
    <definedName name="__CDSG1__" localSheetId="4">funkcijska!$A$7:$H$31</definedName>
    <definedName name="__CDSG1__" localSheetId="3">izvori!$A$107:$H$131</definedName>
    <definedName name="__CDSG1__" localSheetId="5">'posebni dio'!$A$149:$H$518</definedName>
    <definedName name="__CDSG1__">Ekonomska!$A$134:$H$340</definedName>
    <definedName name="__CDSG2__" localSheetId="4">funkcijska!$A$9:$H$30</definedName>
    <definedName name="__CDSG2__" localSheetId="3">izvori!$A$109:$H$130</definedName>
    <definedName name="__CDSG2__" localSheetId="5">'posebni dio'!$A$151:$H$517</definedName>
    <definedName name="__CDSG2__">Ekonomska!$A$136:$H$197</definedName>
    <definedName name="__CDSG3__" localSheetId="4">funkcijska!$A$11:$H$29</definedName>
    <definedName name="__CDSG3__" localSheetId="3">izvori!$A$111:$H$129</definedName>
    <definedName name="__CDSG3__" localSheetId="5">'posebni dio'!$A$153:$H$248</definedName>
    <definedName name="__CDSG3__">Ekonomska!$A$138:$H$158</definedName>
    <definedName name="__CDSG4__" localSheetId="4">funkcijska!$A$13:$H$28</definedName>
    <definedName name="__CDSG4__" localSheetId="3">izvori!$A$113:$H$128</definedName>
    <definedName name="__CDSG4__" localSheetId="5">'posebni dio'!$A$155:$H$247</definedName>
    <definedName name="__CDSG4__">Ekonomska!$A$140:$H$157</definedName>
    <definedName name="__CDSG5__" localSheetId="4">funkcijska!$A$15:$H$27</definedName>
    <definedName name="__CDSG5__" localSheetId="3">izvori!$A$115:$H$127</definedName>
    <definedName name="__CDSG5__" localSheetId="5">'posebni dio'!$A$157:$H$216</definedName>
    <definedName name="__CDSG5__">Ekonomska!$A$142:$H$156</definedName>
    <definedName name="__CDSG6__" localSheetId="4">funkcijska!$A$17:$H$26</definedName>
    <definedName name="__CDSG6__" localSheetId="3">izvori!$A$117:$H$126</definedName>
    <definedName name="__CDSG6__" localSheetId="5">'posebni dio'!$A$159:$H$215</definedName>
    <definedName name="__CDSG6__">Ekonomska!$A$144:$H$155</definedName>
    <definedName name="__CDSG7__" localSheetId="4">funkcijska!$A$19:$H$25</definedName>
    <definedName name="__CDSG7__" localSheetId="3">izvori!$A$119:$H$125</definedName>
    <definedName name="__CDSG7__" localSheetId="5">'posebni dio'!$A$161:$H$176</definedName>
    <definedName name="__CDSG7__">Ekonomska!$A$146:$H$154</definedName>
    <definedName name="__CDSG8__" localSheetId="4">funkcijska!$A$21:$H$24</definedName>
    <definedName name="__CDSG8__" localSheetId="3">izvori!$A$121:$H$124</definedName>
    <definedName name="__CDSG8__" localSheetId="5">'posebni dio'!$A$163:$H$167</definedName>
    <definedName name="__CDSG8__">Ekonomska!$A$148:$H$153</definedName>
    <definedName name="__CDSG9__" localSheetId="4">funkcijska!$23:$23</definedName>
    <definedName name="__CDSG9__" localSheetId="3">izvori!$123:$123</definedName>
    <definedName name="__CDSG9__" localSheetId="5">'posebni dio'!$165:$165</definedName>
    <definedName name="__CDSG9__">Ekonomska!$150:$150</definedName>
    <definedName name="__CDSNaslov__" localSheetId="4">funkcijska!$A$1:$H$6</definedName>
    <definedName name="__CDSNaslov__" localSheetId="3">izvori!$A$1:$H$105</definedName>
    <definedName name="__CDSNaslov__" localSheetId="5">'posebni dio'!$A$1:$H$147</definedName>
    <definedName name="__CDSNaslov__">Ekonomska!$A$1:$H$132</definedName>
    <definedName name="__CDSNaslov_T2__" localSheetId="4">funkcijska!#REF!</definedName>
    <definedName name="__CDSNaslov_T2__" localSheetId="3">izvori!#REF!</definedName>
    <definedName name="__CDSNaslov_T2__" localSheetId="0">[1]Ekonomska!#REF!</definedName>
    <definedName name="__CDSNaslov_T2__" localSheetId="5">'posebni dio'!#REF!</definedName>
    <definedName name="__CDSNaslov_T2__" localSheetId="1">[1]Ekonomska!#REF!</definedName>
    <definedName name="__CDSNaslov_T2__">Ekonomska!#REF!</definedName>
    <definedName name="__CDSNaslov_T3__" localSheetId="4">funkcijska!#REF!</definedName>
    <definedName name="__CDSNaslov_T3__" localSheetId="3">izvori!#REF!</definedName>
    <definedName name="__CDSNaslov_T3__" localSheetId="0">[1]Ekonomska!#REF!</definedName>
    <definedName name="__CDSNaslov_T3__" localSheetId="5">'posebni dio'!#REF!</definedName>
    <definedName name="__CDSNaslov_T3__" localSheetId="1">[1]Ekonomska!#REF!</definedName>
    <definedName name="__CDSNaslov_T3__">Ekonomska!#REF!</definedName>
    <definedName name="__Main__" localSheetId="4">funkcijska!$A$1:$H$37</definedName>
    <definedName name="__Main__" localSheetId="3">izvori!$A$1:$H$237</definedName>
    <definedName name="__Main__" localSheetId="5">'posebni dio'!$A$1:$H$524</definedName>
    <definedName name="__Main__">Ekonomska!$A$1:$H$476</definedName>
    <definedName name="_xlnm.Print_Area" localSheetId="0">'Kontrolna tablica'!$A$241:$G$287</definedName>
    <definedName name="_xlnm.Print_Area" localSheetId="1">Sažetak!$A$1:$H$13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" l="1"/>
  <c r="G4" i="6"/>
  <c r="H4" i="6"/>
  <c r="I4" i="6" s="1"/>
  <c r="I5" i="6"/>
  <c r="J5" i="6"/>
  <c r="J6" i="6"/>
  <c r="F7" i="6"/>
  <c r="F10" i="6" s="1"/>
  <c r="F17" i="6" s="1"/>
  <c r="G7" i="6"/>
  <c r="H7" i="6"/>
  <c r="I7" i="6" s="1"/>
  <c r="I8" i="6"/>
  <c r="J8" i="6"/>
  <c r="I9" i="6"/>
  <c r="J9" i="6"/>
  <c r="G10" i="6"/>
  <c r="G17" i="6" s="1"/>
  <c r="I20" i="6"/>
  <c r="J20" i="6"/>
  <c r="I21" i="6"/>
  <c r="J21" i="6"/>
  <c r="F149" i="5"/>
  <c r="F151" i="5"/>
  <c r="D149" i="5"/>
  <c r="D151" i="5"/>
  <c r="D520" i="5"/>
  <c r="D251" i="5"/>
  <c r="D266" i="5"/>
  <c r="D268" i="5"/>
  <c r="F284" i="7"/>
  <c r="F258" i="7"/>
  <c r="E258" i="7"/>
  <c r="E253" i="7"/>
  <c r="E263" i="7"/>
  <c r="F263" i="7"/>
  <c r="F253" i="7"/>
  <c r="E284" i="7"/>
  <c r="E283" i="7"/>
  <c r="G286" i="7"/>
  <c r="D284" i="7"/>
  <c r="C284" i="7"/>
  <c r="F283" i="7"/>
  <c r="D283" i="7"/>
  <c r="C283" i="7"/>
  <c r="F277" i="7"/>
  <c r="D276" i="7"/>
  <c r="D277" i="7" s="1"/>
  <c r="C276" i="7"/>
  <c r="D275" i="7"/>
  <c r="C275" i="7"/>
  <c r="C277" i="7" s="1"/>
  <c r="G269" i="7"/>
  <c r="C263" i="7"/>
  <c r="G262" i="7"/>
  <c r="D262" i="7"/>
  <c r="C262" i="7"/>
  <c r="G261" i="7"/>
  <c r="D261" i="7"/>
  <c r="D263" i="7" s="1"/>
  <c r="C261" i="7"/>
  <c r="G257" i="7"/>
  <c r="D257" i="7"/>
  <c r="C257" i="7"/>
  <c r="G256" i="7"/>
  <c r="D256" i="7"/>
  <c r="C256" i="7"/>
  <c r="G252" i="7"/>
  <c r="D252" i="7"/>
  <c r="C252" i="7"/>
  <c r="G251" i="7"/>
  <c r="D251" i="7"/>
  <c r="D253" i="7" s="1"/>
  <c r="D287" i="7" s="1"/>
  <c r="C251" i="7"/>
  <c r="C253" i="7" s="1"/>
  <c r="C287" i="7" s="1"/>
  <c r="F248" i="7"/>
  <c r="E248" i="7"/>
  <c r="G247" i="7"/>
  <c r="D247" i="7"/>
  <c r="D248" i="7" s="1"/>
  <c r="C247" i="7"/>
  <c r="G246" i="7"/>
  <c r="D246" i="7"/>
  <c r="C246" i="7"/>
  <c r="C248" i="7" s="1"/>
  <c r="P237" i="7"/>
  <c r="O237" i="7"/>
  <c r="F234" i="7"/>
  <c r="G232" i="7"/>
  <c r="G234" i="7" s="1"/>
  <c r="F232" i="7"/>
  <c r="E232" i="7"/>
  <c r="E234" i="7" s="1"/>
  <c r="Q215" i="7"/>
  <c r="P215" i="7"/>
  <c r="O215" i="7"/>
  <c r="E215" i="7"/>
  <c r="G213" i="7"/>
  <c r="F213" i="7"/>
  <c r="E213" i="7"/>
  <c r="G211" i="7"/>
  <c r="F211" i="7"/>
  <c r="Q211" i="7" s="1"/>
  <c r="E211" i="7"/>
  <c r="Q205" i="7"/>
  <c r="P205" i="7"/>
  <c r="O205" i="7"/>
  <c r="G203" i="7"/>
  <c r="G205" i="7" s="1"/>
  <c r="F203" i="7"/>
  <c r="F205" i="7" s="1"/>
  <c r="E203" i="7"/>
  <c r="E205" i="7" s="1"/>
  <c r="Q196" i="7"/>
  <c r="P196" i="7"/>
  <c r="O196" i="7"/>
  <c r="G194" i="7"/>
  <c r="F194" i="7"/>
  <c r="E194" i="7"/>
  <c r="G192" i="7"/>
  <c r="F192" i="7"/>
  <c r="Q192" i="7" s="1"/>
  <c r="E192" i="7"/>
  <c r="G189" i="7"/>
  <c r="F189" i="7"/>
  <c r="E189" i="7"/>
  <c r="E196" i="7" s="1"/>
  <c r="E221" i="7" s="1"/>
  <c r="Q183" i="7"/>
  <c r="P183" i="7"/>
  <c r="O183" i="7"/>
  <c r="G181" i="7"/>
  <c r="F181" i="7"/>
  <c r="E181" i="7"/>
  <c r="G179" i="7"/>
  <c r="F179" i="7"/>
  <c r="F183" i="7" s="1"/>
  <c r="F223" i="7" s="1"/>
  <c r="E179" i="7"/>
  <c r="E183" i="7" s="1"/>
  <c r="E223" i="7" s="1"/>
  <c r="P173" i="7"/>
  <c r="O173" i="7"/>
  <c r="E172" i="7"/>
  <c r="E171" i="7"/>
  <c r="N170" i="7"/>
  <c r="M170" i="7"/>
  <c r="L170" i="7"/>
  <c r="K170" i="7"/>
  <c r="J170" i="7"/>
  <c r="I170" i="7"/>
  <c r="H170" i="7"/>
  <c r="G170" i="7"/>
  <c r="F170" i="7"/>
  <c r="E169" i="7"/>
  <c r="E168" i="7"/>
  <c r="N167" i="7"/>
  <c r="M167" i="7"/>
  <c r="L167" i="7"/>
  <c r="K167" i="7"/>
  <c r="J167" i="7"/>
  <c r="I167" i="7"/>
  <c r="H167" i="7"/>
  <c r="G167" i="7"/>
  <c r="E167" i="7" s="1"/>
  <c r="F167" i="7"/>
  <c r="E166" i="7"/>
  <c r="N165" i="7"/>
  <c r="M165" i="7"/>
  <c r="L165" i="7"/>
  <c r="L164" i="7" s="1"/>
  <c r="L173" i="7" s="1"/>
  <c r="K165" i="7"/>
  <c r="J165" i="7"/>
  <c r="I165" i="7"/>
  <c r="I164" i="7" s="1"/>
  <c r="I173" i="7" s="1"/>
  <c r="H165" i="7"/>
  <c r="G165" i="7"/>
  <c r="G164" i="7" s="1"/>
  <c r="G173" i="7" s="1"/>
  <c r="F165" i="7"/>
  <c r="P159" i="7"/>
  <c r="O159" i="7"/>
  <c r="E158" i="7"/>
  <c r="E157" i="7"/>
  <c r="E156" i="7"/>
  <c r="N155" i="7"/>
  <c r="M155" i="7"/>
  <c r="L155" i="7"/>
  <c r="K155" i="7"/>
  <c r="J155" i="7"/>
  <c r="I155" i="7"/>
  <c r="H155" i="7"/>
  <c r="H151" i="7" s="1"/>
  <c r="H159" i="7" s="1"/>
  <c r="G155" i="7"/>
  <c r="F155" i="7"/>
  <c r="E154" i="7"/>
  <c r="E153" i="7"/>
  <c r="N152" i="7"/>
  <c r="M152" i="7"/>
  <c r="L152" i="7"/>
  <c r="L151" i="7" s="1"/>
  <c r="L159" i="7" s="1"/>
  <c r="K152" i="7"/>
  <c r="J152" i="7"/>
  <c r="I152" i="7"/>
  <c r="H152" i="7"/>
  <c r="G152" i="7"/>
  <c r="F152" i="7"/>
  <c r="F151" i="7" s="1"/>
  <c r="K151" i="7"/>
  <c r="K159" i="7" s="1"/>
  <c r="G151" i="7"/>
  <c r="G159" i="7" s="1"/>
  <c r="E145" i="7"/>
  <c r="E144" i="7"/>
  <c r="E143" i="7"/>
  <c r="N142" i="7"/>
  <c r="M142" i="7"/>
  <c r="L142" i="7"/>
  <c r="K142" i="7"/>
  <c r="J142" i="7"/>
  <c r="I142" i="7"/>
  <c r="H142" i="7"/>
  <c r="G142" i="7"/>
  <c r="F142" i="7"/>
  <c r="E141" i="7"/>
  <c r="E140" i="7"/>
  <c r="E139" i="7"/>
  <c r="N138" i="7"/>
  <c r="M138" i="7"/>
  <c r="L138" i="7"/>
  <c r="K138" i="7"/>
  <c r="J138" i="7"/>
  <c r="I138" i="7"/>
  <c r="H138" i="7"/>
  <c r="H135" i="7" s="1"/>
  <c r="H146" i="7" s="1"/>
  <c r="G138" i="7"/>
  <c r="F138" i="7"/>
  <c r="E137" i="7"/>
  <c r="N136" i="7"/>
  <c r="M136" i="7"/>
  <c r="L136" i="7"/>
  <c r="L135" i="7" s="1"/>
  <c r="L146" i="7" s="1"/>
  <c r="K136" i="7"/>
  <c r="K135" i="7" s="1"/>
  <c r="K146" i="7" s="1"/>
  <c r="J136" i="7"/>
  <c r="J135" i="7" s="1"/>
  <c r="J146" i="7" s="1"/>
  <c r="I136" i="7"/>
  <c r="H136" i="7"/>
  <c r="G136" i="7"/>
  <c r="G135" i="7" s="1"/>
  <c r="G146" i="7" s="1"/>
  <c r="F136" i="7"/>
  <c r="I135" i="7"/>
  <c r="I146" i="7" s="1"/>
  <c r="E129" i="7"/>
  <c r="N128" i="7"/>
  <c r="M128" i="7"/>
  <c r="L128" i="7"/>
  <c r="L124" i="7" s="1"/>
  <c r="L130" i="7" s="1"/>
  <c r="K128" i="7"/>
  <c r="J128" i="7"/>
  <c r="I128" i="7"/>
  <c r="H128" i="7"/>
  <c r="H124" i="7" s="1"/>
  <c r="H130" i="7" s="1"/>
  <c r="G128" i="7"/>
  <c r="F128" i="7"/>
  <c r="E127" i="7"/>
  <c r="E126" i="7"/>
  <c r="N125" i="7"/>
  <c r="M125" i="7"/>
  <c r="L125" i="7"/>
  <c r="K125" i="7"/>
  <c r="J125" i="7"/>
  <c r="J124" i="7" s="1"/>
  <c r="J130" i="7" s="1"/>
  <c r="I125" i="7"/>
  <c r="I124" i="7" s="1"/>
  <c r="I130" i="7" s="1"/>
  <c r="H125" i="7"/>
  <c r="G125" i="7"/>
  <c r="F125" i="7"/>
  <c r="E125" i="7" s="1"/>
  <c r="K124" i="7"/>
  <c r="K130" i="7" s="1"/>
  <c r="G124" i="7"/>
  <c r="G130" i="7" s="1"/>
  <c r="N119" i="7"/>
  <c r="M119" i="7"/>
  <c r="L119" i="7"/>
  <c r="K119" i="7"/>
  <c r="J119" i="7"/>
  <c r="I119" i="7"/>
  <c r="H119" i="7"/>
  <c r="G119" i="7"/>
  <c r="F119" i="7"/>
  <c r="E119" i="7"/>
  <c r="E118" i="7"/>
  <c r="N117" i="7"/>
  <c r="M117" i="7"/>
  <c r="L117" i="7"/>
  <c r="K117" i="7"/>
  <c r="J117" i="7"/>
  <c r="I117" i="7"/>
  <c r="H117" i="7"/>
  <c r="G117" i="7"/>
  <c r="F117" i="7"/>
  <c r="E116" i="7"/>
  <c r="E115" i="7"/>
  <c r="Q114" i="7"/>
  <c r="P114" i="7"/>
  <c r="O114" i="7"/>
  <c r="G111" i="7"/>
  <c r="Q111" i="7" s="1"/>
  <c r="F111" i="7"/>
  <c r="E111" i="7"/>
  <c r="E110" i="7"/>
  <c r="E108" i="7" s="1"/>
  <c r="E114" i="7" s="1"/>
  <c r="E222" i="7" s="1"/>
  <c r="G108" i="7"/>
  <c r="F108" i="7"/>
  <c r="Q108" i="7" s="1"/>
  <c r="Q103" i="7"/>
  <c r="P103" i="7"/>
  <c r="O103" i="7"/>
  <c r="G101" i="7"/>
  <c r="F101" i="7"/>
  <c r="E101" i="7"/>
  <c r="G98" i="7"/>
  <c r="F98" i="7"/>
  <c r="E98" i="7"/>
  <c r="G96" i="7"/>
  <c r="F96" i="7"/>
  <c r="E96" i="7"/>
  <c r="G95" i="7"/>
  <c r="G93" i="7" s="1"/>
  <c r="F95" i="7"/>
  <c r="E95" i="7"/>
  <c r="P89" i="7"/>
  <c r="O89" i="7"/>
  <c r="G89" i="7"/>
  <c r="F89" i="7"/>
  <c r="E89" i="7"/>
  <c r="Q84" i="7"/>
  <c r="P84" i="7"/>
  <c r="O84" i="7"/>
  <c r="Q80" i="7"/>
  <c r="G80" i="7"/>
  <c r="F80" i="7"/>
  <c r="E80" i="7"/>
  <c r="G78" i="7"/>
  <c r="Q78" i="7" s="1"/>
  <c r="F78" i="7"/>
  <c r="E78" i="7"/>
  <c r="P75" i="7"/>
  <c r="O75" i="7"/>
  <c r="G75" i="7"/>
  <c r="F75" i="7"/>
  <c r="Q75" i="7" s="1"/>
  <c r="E75" i="7"/>
  <c r="Q70" i="7"/>
  <c r="P70" i="7"/>
  <c r="O70" i="7"/>
  <c r="Q67" i="7"/>
  <c r="G67" i="7"/>
  <c r="F67" i="7"/>
  <c r="E67" i="7"/>
  <c r="G65" i="7"/>
  <c r="Q65" i="7" s="1"/>
  <c r="F65" i="7"/>
  <c r="E65" i="7"/>
  <c r="Q63" i="7"/>
  <c r="G63" i="7"/>
  <c r="F63" i="7"/>
  <c r="E63" i="7"/>
  <c r="G52" i="7"/>
  <c r="F52" i="7"/>
  <c r="G49" i="7"/>
  <c r="F49" i="7"/>
  <c r="E49" i="7"/>
  <c r="E52" i="7" s="1"/>
  <c r="G42" i="7"/>
  <c r="G44" i="7" s="1"/>
  <c r="F42" i="7"/>
  <c r="F44" i="7" s="1"/>
  <c r="E42" i="7"/>
  <c r="E44" i="7" s="1"/>
  <c r="G33" i="7"/>
  <c r="G37" i="7" s="1"/>
  <c r="F33" i="7"/>
  <c r="F37" i="7" s="1"/>
  <c r="E33" i="7"/>
  <c r="E37" i="7" s="1"/>
  <c r="G26" i="7"/>
  <c r="F26" i="7"/>
  <c r="E26" i="7"/>
  <c r="G24" i="7"/>
  <c r="G28" i="7" s="1"/>
  <c r="F24" i="7"/>
  <c r="F28" i="7" s="1"/>
  <c r="E24" i="7"/>
  <c r="E28" i="7" s="1"/>
  <c r="G17" i="7"/>
  <c r="F17" i="7"/>
  <c r="E17" i="7"/>
  <c r="G15" i="7"/>
  <c r="G19" i="7" s="1"/>
  <c r="F15" i="7"/>
  <c r="F19" i="7" s="1"/>
  <c r="E15" i="7"/>
  <c r="G10" i="7"/>
  <c r="G7" i="7"/>
  <c r="F7" i="7"/>
  <c r="F10" i="7" s="1"/>
  <c r="E7" i="7"/>
  <c r="E10" i="7" s="1"/>
  <c r="H510" i="5"/>
  <c r="G510" i="5"/>
  <c r="F508" i="5"/>
  <c r="E508" i="5"/>
  <c r="D508" i="5"/>
  <c r="C508" i="5"/>
  <c r="G508" i="5" s="1"/>
  <c r="H506" i="5"/>
  <c r="G506" i="5"/>
  <c r="H505" i="5"/>
  <c r="G505" i="5"/>
  <c r="F503" i="5"/>
  <c r="F501" i="5" s="1"/>
  <c r="E503" i="5"/>
  <c r="E501" i="5" s="1"/>
  <c r="E499" i="5" s="1"/>
  <c r="E497" i="5" s="1"/>
  <c r="E495" i="5" s="1"/>
  <c r="E493" i="5" s="1"/>
  <c r="D503" i="5"/>
  <c r="C503" i="5"/>
  <c r="G503" i="5" s="1"/>
  <c r="G493" i="5"/>
  <c r="H486" i="5"/>
  <c r="G486" i="5"/>
  <c r="F484" i="5"/>
  <c r="E484" i="5"/>
  <c r="D484" i="5"/>
  <c r="C484" i="5"/>
  <c r="G484" i="5" s="1"/>
  <c r="H482" i="5"/>
  <c r="G482" i="5"/>
  <c r="H481" i="5"/>
  <c r="G481" i="5"/>
  <c r="H480" i="5"/>
  <c r="G480" i="5"/>
  <c r="H479" i="5"/>
  <c r="G479" i="5"/>
  <c r="H478" i="5"/>
  <c r="G478" i="5"/>
  <c r="F476" i="5"/>
  <c r="H476" i="5" s="1"/>
  <c r="E476" i="5"/>
  <c r="D476" i="5"/>
  <c r="C476" i="5"/>
  <c r="G476" i="5" s="1"/>
  <c r="H474" i="5"/>
  <c r="G474" i="5"/>
  <c r="F472" i="5"/>
  <c r="E472" i="5"/>
  <c r="D472" i="5"/>
  <c r="D470" i="5" s="1"/>
  <c r="D468" i="5" s="1"/>
  <c r="D466" i="5" s="1"/>
  <c r="C472" i="5"/>
  <c r="G472" i="5" s="1"/>
  <c r="F470" i="5"/>
  <c r="H461" i="5"/>
  <c r="G461" i="5"/>
  <c r="F459" i="5"/>
  <c r="E459" i="5"/>
  <c r="E457" i="5" s="1"/>
  <c r="D459" i="5"/>
  <c r="D457" i="5" s="1"/>
  <c r="C459" i="5"/>
  <c r="F457" i="5"/>
  <c r="H457" i="5" s="1"/>
  <c r="H454" i="5"/>
  <c r="G454" i="5"/>
  <c r="F452" i="5"/>
  <c r="E452" i="5"/>
  <c r="D452" i="5"/>
  <c r="C452" i="5"/>
  <c r="H450" i="5"/>
  <c r="G450" i="5"/>
  <c r="F448" i="5"/>
  <c r="E448" i="5"/>
  <c r="E446" i="5" s="1"/>
  <c r="D448" i="5"/>
  <c r="D446" i="5" s="1"/>
  <c r="C448" i="5"/>
  <c r="H431" i="5"/>
  <c r="G431" i="5"/>
  <c r="F429" i="5"/>
  <c r="E429" i="5"/>
  <c r="E427" i="5" s="1"/>
  <c r="D429" i="5"/>
  <c r="C429" i="5"/>
  <c r="C427" i="5" s="1"/>
  <c r="D427" i="5"/>
  <c r="H424" i="5"/>
  <c r="G424" i="5"/>
  <c r="F421" i="5"/>
  <c r="E421" i="5"/>
  <c r="D421" i="5"/>
  <c r="C421" i="5"/>
  <c r="H419" i="5"/>
  <c r="G419" i="5"/>
  <c r="F417" i="5"/>
  <c r="E417" i="5"/>
  <c r="D417" i="5"/>
  <c r="C417" i="5"/>
  <c r="H412" i="5"/>
  <c r="G412" i="5"/>
  <c r="F410" i="5"/>
  <c r="F408" i="5" s="1"/>
  <c r="E410" i="5"/>
  <c r="E408" i="5" s="1"/>
  <c r="D410" i="5"/>
  <c r="D408" i="5" s="1"/>
  <c r="C410" i="5"/>
  <c r="G410" i="5" s="1"/>
  <c r="H402" i="5"/>
  <c r="G402" i="5"/>
  <c r="F400" i="5"/>
  <c r="E400" i="5"/>
  <c r="D400" i="5"/>
  <c r="C400" i="5"/>
  <c r="G400" i="5" s="1"/>
  <c r="H398" i="5"/>
  <c r="G398" i="5"/>
  <c r="H397" i="5"/>
  <c r="G397" i="5"/>
  <c r="H396" i="5"/>
  <c r="G396" i="5"/>
  <c r="F394" i="5"/>
  <c r="E394" i="5"/>
  <c r="D394" i="5"/>
  <c r="C394" i="5"/>
  <c r="H392" i="5"/>
  <c r="G392" i="5"/>
  <c r="H391" i="5"/>
  <c r="G391" i="5"/>
  <c r="F389" i="5"/>
  <c r="E389" i="5"/>
  <c r="D389" i="5"/>
  <c r="C389" i="5"/>
  <c r="G389" i="5" s="1"/>
  <c r="H378" i="5"/>
  <c r="G378" i="5"/>
  <c r="H377" i="5"/>
  <c r="G377" i="5"/>
  <c r="F375" i="5"/>
  <c r="H375" i="5" s="1"/>
  <c r="E375" i="5"/>
  <c r="G375" i="5" s="1"/>
  <c r="D375" i="5"/>
  <c r="C375" i="5"/>
  <c r="H373" i="5"/>
  <c r="G373" i="5"/>
  <c r="F371" i="5"/>
  <c r="H371" i="5" s="1"/>
  <c r="E371" i="5"/>
  <c r="D371" i="5"/>
  <c r="C371" i="5"/>
  <c r="G371" i="5" s="1"/>
  <c r="H369" i="5"/>
  <c r="G369" i="5"/>
  <c r="H368" i="5"/>
  <c r="G368" i="5"/>
  <c r="H367" i="5"/>
  <c r="G367" i="5"/>
  <c r="F365" i="5"/>
  <c r="E365" i="5"/>
  <c r="D365" i="5"/>
  <c r="C365" i="5"/>
  <c r="G365" i="5" s="1"/>
  <c r="H360" i="5"/>
  <c r="G360" i="5"/>
  <c r="F358" i="5"/>
  <c r="F356" i="5" s="1"/>
  <c r="E358" i="5"/>
  <c r="H358" i="5" s="1"/>
  <c r="D358" i="5"/>
  <c r="D356" i="5" s="1"/>
  <c r="C358" i="5"/>
  <c r="G358" i="5" s="1"/>
  <c r="H350" i="5"/>
  <c r="G350" i="5"/>
  <c r="H349" i="5"/>
  <c r="G349" i="5"/>
  <c r="F347" i="5"/>
  <c r="F345" i="5" s="1"/>
  <c r="E347" i="5"/>
  <c r="E345" i="5" s="1"/>
  <c r="D347" i="5"/>
  <c r="D345" i="5" s="1"/>
  <c r="C347" i="5"/>
  <c r="C345" i="5"/>
  <c r="H342" i="5"/>
  <c r="G342" i="5"/>
  <c r="H341" i="5"/>
  <c r="G341" i="5"/>
  <c r="H340" i="5"/>
  <c r="G340" i="5"/>
  <c r="H339" i="5"/>
  <c r="G339" i="5"/>
  <c r="H338" i="5"/>
  <c r="G338" i="5"/>
  <c r="H337" i="5"/>
  <c r="G337" i="5"/>
  <c r="F335" i="5"/>
  <c r="E335" i="5"/>
  <c r="D335" i="5"/>
  <c r="C335" i="5"/>
  <c r="H333" i="5"/>
  <c r="G333" i="5"/>
  <c r="H332" i="5"/>
  <c r="G332" i="5"/>
  <c r="H331" i="5"/>
  <c r="G331" i="5"/>
  <c r="H330" i="5"/>
  <c r="G330" i="5"/>
  <c r="H329" i="5"/>
  <c r="G329" i="5"/>
  <c r="H328" i="5"/>
  <c r="G328" i="5"/>
  <c r="H327" i="5"/>
  <c r="G327" i="5"/>
  <c r="H326" i="5"/>
  <c r="G326" i="5"/>
  <c r="H325" i="5"/>
  <c r="G325" i="5"/>
  <c r="F323" i="5"/>
  <c r="E323" i="5"/>
  <c r="D323" i="5"/>
  <c r="C323" i="5"/>
  <c r="H321" i="5"/>
  <c r="G321" i="5"/>
  <c r="H320" i="5"/>
  <c r="G320" i="5"/>
  <c r="H319" i="5"/>
  <c r="G319" i="5"/>
  <c r="H318" i="5"/>
  <c r="G318" i="5"/>
  <c r="H317" i="5"/>
  <c r="G317" i="5"/>
  <c r="H316" i="5"/>
  <c r="G316" i="5"/>
  <c r="F314" i="5"/>
  <c r="E314" i="5"/>
  <c r="D314" i="5"/>
  <c r="C314" i="5"/>
  <c r="H312" i="5"/>
  <c r="G312" i="5"/>
  <c r="H311" i="5"/>
  <c r="G311" i="5"/>
  <c r="H310" i="5"/>
  <c r="G310" i="5"/>
  <c r="F308" i="5"/>
  <c r="E308" i="5"/>
  <c r="D308" i="5"/>
  <c r="C308" i="5"/>
  <c r="H303" i="5"/>
  <c r="G303" i="5"/>
  <c r="F301" i="5"/>
  <c r="E301" i="5"/>
  <c r="D301" i="5"/>
  <c r="C301" i="5"/>
  <c r="H299" i="5"/>
  <c r="G299" i="5"/>
  <c r="F297" i="5"/>
  <c r="H297" i="5" s="1"/>
  <c r="E297" i="5"/>
  <c r="D297" i="5"/>
  <c r="C297" i="5"/>
  <c r="G297" i="5" s="1"/>
  <c r="H295" i="5"/>
  <c r="G295" i="5"/>
  <c r="H294" i="5"/>
  <c r="G294" i="5"/>
  <c r="F292" i="5"/>
  <c r="E292" i="5"/>
  <c r="D292" i="5"/>
  <c r="C292" i="5"/>
  <c r="C290" i="5" s="1"/>
  <c r="H275" i="5"/>
  <c r="G275" i="5"/>
  <c r="F273" i="5"/>
  <c r="E273" i="5"/>
  <c r="E271" i="5" s="1"/>
  <c r="D273" i="5"/>
  <c r="D271" i="5" s="1"/>
  <c r="C273" i="5"/>
  <c r="C271" i="5" s="1"/>
  <c r="H261" i="5"/>
  <c r="G261" i="5"/>
  <c r="F259" i="5"/>
  <c r="E259" i="5"/>
  <c r="E257" i="5" s="1"/>
  <c r="E255" i="5" s="1"/>
  <c r="E253" i="5" s="1"/>
  <c r="D259" i="5"/>
  <c r="D257" i="5" s="1"/>
  <c r="D255" i="5" s="1"/>
  <c r="D253" i="5" s="1"/>
  <c r="C259" i="5"/>
  <c r="C257" i="5" s="1"/>
  <c r="H242" i="5"/>
  <c r="G242" i="5"/>
  <c r="F240" i="5"/>
  <c r="E240" i="5"/>
  <c r="D240" i="5"/>
  <c r="C240" i="5"/>
  <c r="G240" i="5" s="1"/>
  <c r="H238" i="5"/>
  <c r="G238" i="5"/>
  <c r="F236" i="5"/>
  <c r="E236" i="5"/>
  <c r="D236" i="5"/>
  <c r="C236" i="5"/>
  <c r="G236" i="5" s="1"/>
  <c r="H226" i="5"/>
  <c r="G226" i="5"/>
  <c r="F223" i="5"/>
  <c r="E223" i="5"/>
  <c r="E221" i="5" s="1"/>
  <c r="E219" i="5" s="1"/>
  <c r="D223" i="5"/>
  <c r="D221" i="5" s="1"/>
  <c r="D219" i="5" s="1"/>
  <c r="C223" i="5"/>
  <c r="C221" i="5" s="1"/>
  <c r="C219" i="5" s="1"/>
  <c r="H212" i="5"/>
  <c r="G212" i="5"/>
  <c r="F210" i="5"/>
  <c r="H210" i="5" s="1"/>
  <c r="E210" i="5"/>
  <c r="E208" i="5" s="1"/>
  <c r="D210" i="5"/>
  <c r="D208" i="5" s="1"/>
  <c r="C210" i="5"/>
  <c r="H205" i="5"/>
  <c r="G205" i="5"/>
  <c r="H204" i="5"/>
  <c r="G204" i="5"/>
  <c r="F202" i="5"/>
  <c r="E202" i="5"/>
  <c r="D202" i="5"/>
  <c r="C202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F192" i="5"/>
  <c r="E192" i="5"/>
  <c r="D192" i="5"/>
  <c r="C192" i="5"/>
  <c r="H190" i="5"/>
  <c r="G190" i="5"/>
  <c r="H189" i="5"/>
  <c r="G189" i="5"/>
  <c r="H188" i="5"/>
  <c r="G188" i="5"/>
  <c r="H187" i="5"/>
  <c r="G187" i="5"/>
  <c r="F185" i="5"/>
  <c r="E185" i="5"/>
  <c r="D185" i="5"/>
  <c r="C185" i="5"/>
  <c r="H183" i="5"/>
  <c r="G183" i="5"/>
  <c r="H182" i="5"/>
  <c r="G182" i="5"/>
  <c r="H181" i="5"/>
  <c r="G181" i="5"/>
  <c r="F179" i="5"/>
  <c r="F177" i="5" s="1"/>
  <c r="E179" i="5"/>
  <c r="D179" i="5"/>
  <c r="C179" i="5"/>
  <c r="G179" i="5" s="1"/>
  <c r="H174" i="5"/>
  <c r="G174" i="5"/>
  <c r="F172" i="5"/>
  <c r="E172" i="5"/>
  <c r="D172" i="5"/>
  <c r="C172" i="5"/>
  <c r="G172" i="5" s="1"/>
  <c r="H170" i="5"/>
  <c r="G170" i="5"/>
  <c r="F168" i="5"/>
  <c r="E168" i="5"/>
  <c r="D168" i="5"/>
  <c r="C168" i="5"/>
  <c r="G168" i="5" s="1"/>
  <c r="H166" i="5"/>
  <c r="G166" i="5"/>
  <c r="H165" i="5"/>
  <c r="G165" i="5"/>
  <c r="F163" i="5"/>
  <c r="E163" i="5"/>
  <c r="D163" i="5"/>
  <c r="D161" i="5" s="1"/>
  <c r="C163" i="5"/>
  <c r="G163" i="5" s="1"/>
  <c r="H148" i="5"/>
  <c r="G148" i="5"/>
  <c r="F148" i="5"/>
  <c r="E148" i="5"/>
  <c r="D148" i="5"/>
  <c r="C148" i="5"/>
  <c r="A148" i="5"/>
  <c r="H139" i="5"/>
  <c r="G139" i="5"/>
  <c r="F137" i="5"/>
  <c r="F135" i="5" s="1"/>
  <c r="H135" i="5" s="1"/>
  <c r="E137" i="5"/>
  <c r="D137" i="5"/>
  <c r="D135" i="5" s="1"/>
  <c r="D133" i="5" s="1"/>
  <c r="D131" i="5" s="1"/>
  <c r="D129" i="5" s="1"/>
  <c r="C137" i="5"/>
  <c r="C135" i="5" s="1"/>
  <c r="E135" i="5"/>
  <c r="E133" i="5" s="1"/>
  <c r="E131" i="5" s="1"/>
  <c r="E129" i="5" s="1"/>
  <c r="H128" i="5"/>
  <c r="H127" i="5"/>
  <c r="H126" i="5"/>
  <c r="H125" i="5"/>
  <c r="H124" i="5"/>
  <c r="F121" i="5"/>
  <c r="E121" i="5"/>
  <c r="E119" i="5" s="1"/>
  <c r="E117" i="5" s="1"/>
  <c r="E115" i="5" s="1"/>
  <c r="E113" i="5" s="1"/>
  <c r="D121" i="5"/>
  <c r="D119" i="5" s="1"/>
  <c r="D117" i="5" s="1"/>
  <c r="D115" i="5" s="1"/>
  <c r="D113" i="5" s="1"/>
  <c r="C121" i="5"/>
  <c r="G121" i="5" s="1"/>
  <c r="H107" i="5"/>
  <c r="G107" i="5"/>
  <c r="F105" i="5"/>
  <c r="F103" i="5" s="1"/>
  <c r="E105" i="5"/>
  <c r="E103" i="5" s="1"/>
  <c r="E101" i="5" s="1"/>
  <c r="D105" i="5"/>
  <c r="D103" i="5" s="1"/>
  <c r="D101" i="5" s="1"/>
  <c r="C105" i="5"/>
  <c r="G105" i="5" s="1"/>
  <c r="H97" i="5"/>
  <c r="G97" i="5"/>
  <c r="F95" i="5"/>
  <c r="F93" i="5" s="1"/>
  <c r="E95" i="5"/>
  <c r="E93" i="5" s="1"/>
  <c r="D95" i="5"/>
  <c r="D93" i="5" s="1"/>
  <c r="D91" i="5" s="1"/>
  <c r="C95" i="5"/>
  <c r="C93" i="5" s="1"/>
  <c r="C91" i="5" s="1"/>
  <c r="H80" i="5"/>
  <c r="G80" i="5"/>
  <c r="F78" i="5"/>
  <c r="F76" i="5" s="1"/>
  <c r="E78" i="5"/>
  <c r="H78" i="5" s="1"/>
  <c r="D78" i="5"/>
  <c r="D76" i="5" s="1"/>
  <c r="D74" i="5" s="1"/>
  <c r="D72" i="5" s="1"/>
  <c r="C78" i="5"/>
  <c r="G78" i="5" s="1"/>
  <c r="H67" i="5"/>
  <c r="G67" i="5"/>
  <c r="F64" i="5"/>
  <c r="E64" i="5"/>
  <c r="E62" i="5" s="1"/>
  <c r="E60" i="5" s="1"/>
  <c r="E58" i="5" s="1"/>
  <c r="D64" i="5"/>
  <c r="D62" i="5" s="1"/>
  <c r="D60" i="5" s="1"/>
  <c r="D58" i="5" s="1"/>
  <c r="C64" i="5"/>
  <c r="H53" i="5"/>
  <c r="G53" i="5"/>
  <c r="H51" i="5"/>
  <c r="G51" i="5"/>
  <c r="F49" i="5"/>
  <c r="E49" i="5"/>
  <c r="E47" i="5" s="1"/>
  <c r="E45" i="5" s="1"/>
  <c r="E43" i="5" s="1"/>
  <c r="D49" i="5"/>
  <c r="D47" i="5" s="1"/>
  <c r="D45" i="5" s="1"/>
  <c r="D43" i="5" s="1"/>
  <c r="C49" i="5"/>
  <c r="C47" i="5" s="1"/>
  <c r="C45" i="5" s="1"/>
  <c r="H35" i="5"/>
  <c r="G35" i="5"/>
  <c r="H34" i="5"/>
  <c r="G34" i="5"/>
  <c r="F32" i="5"/>
  <c r="F30" i="5" s="1"/>
  <c r="E32" i="5"/>
  <c r="E30" i="5" s="1"/>
  <c r="E28" i="5" s="1"/>
  <c r="E26" i="5" s="1"/>
  <c r="E24" i="5" s="1"/>
  <c r="D32" i="5"/>
  <c r="D30" i="5" s="1"/>
  <c r="D28" i="5" s="1"/>
  <c r="D26" i="5" s="1"/>
  <c r="D24" i="5" s="1"/>
  <c r="C32" i="5"/>
  <c r="H18" i="5"/>
  <c r="G18" i="5"/>
  <c r="H17" i="5"/>
  <c r="G17" i="5"/>
  <c r="F15" i="5"/>
  <c r="E15" i="5"/>
  <c r="E13" i="5" s="1"/>
  <c r="E11" i="5" s="1"/>
  <c r="E9" i="5" s="1"/>
  <c r="E7" i="5" s="1"/>
  <c r="D15" i="5"/>
  <c r="D13" i="5" s="1"/>
  <c r="D11" i="5" s="1"/>
  <c r="D9" i="5" s="1"/>
  <c r="D7" i="5" s="1"/>
  <c r="C15" i="5"/>
  <c r="G15" i="5" s="1"/>
  <c r="F33" i="4"/>
  <c r="E33" i="4"/>
  <c r="H33" i="4" s="1"/>
  <c r="D33" i="4"/>
  <c r="C33" i="4"/>
  <c r="H23" i="4"/>
  <c r="G23" i="4"/>
  <c r="F21" i="4"/>
  <c r="E21" i="4"/>
  <c r="E19" i="4" s="1"/>
  <c r="E17" i="4" s="1"/>
  <c r="E15" i="4" s="1"/>
  <c r="E13" i="4" s="1"/>
  <c r="E11" i="4" s="1"/>
  <c r="E9" i="4" s="1"/>
  <c r="E7" i="4" s="1"/>
  <c r="D21" i="4"/>
  <c r="D19" i="4" s="1"/>
  <c r="D17" i="4" s="1"/>
  <c r="D15" i="4" s="1"/>
  <c r="D13" i="4" s="1"/>
  <c r="D11" i="4" s="1"/>
  <c r="D9" i="4" s="1"/>
  <c r="D7" i="4" s="1"/>
  <c r="C21" i="4"/>
  <c r="F19" i="4"/>
  <c r="H223" i="3"/>
  <c r="G223" i="3"/>
  <c r="F221" i="3"/>
  <c r="H221" i="3" s="1"/>
  <c r="E221" i="3"/>
  <c r="D221" i="3"/>
  <c r="C221" i="3"/>
  <c r="G221" i="3" s="1"/>
  <c r="E219" i="3"/>
  <c r="D219" i="3"/>
  <c r="D217" i="3" s="1"/>
  <c r="D215" i="3" s="1"/>
  <c r="D213" i="3" s="1"/>
  <c r="D211" i="3" s="1"/>
  <c r="D209" i="3" s="1"/>
  <c r="D207" i="3" s="1"/>
  <c r="E217" i="3"/>
  <c r="E215" i="3" s="1"/>
  <c r="E213" i="3" s="1"/>
  <c r="E211" i="3" s="1"/>
  <c r="E209" i="3" s="1"/>
  <c r="E207" i="3" s="1"/>
  <c r="H198" i="3"/>
  <c r="G198" i="3"/>
  <c r="H196" i="3"/>
  <c r="F196" i="3"/>
  <c r="E196" i="3"/>
  <c r="E194" i="3" s="1"/>
  <c r="E192" i="3" s="1"/>
  <c r="E190" i="3" s="1"/>
  <c r="E188" i="3" s="1"/>
  <c r="E186" i="3" s="1"/>
  <c r="E184" i="3" s="1"/>
  <c r="E182" i="3" s="1"/>
  <c r="D196" i="3"/>
  <c r="C196" i="3"/>
  <c r="G196" i="3" s="1"/>
  <c r="F194" i="3"/>
  <c r="H194" i="3" s="1"/>
  <c r="D194" i="3"/>
  <c r="D192" i="3"/>
  <c r="D190" i="3" s="1"/>
  <c r="D188" i="3" s="1"/>
  <c r="D186" i="3" s="1"/>
  <c r="D184" i="3" s="1"/>
  <c r="D182" i="3" s="1"/>
  <c r="H173" i="3"/>
  <c r="G173" i="3"/>
  <c r="F171" i="3"/>
  <c r="E171" i="3"/>
  <c r="E169" i="3" s="1"/>
  <c r="D171" i="3"/>
  <c r="D169" i="3" s="1"/>
  <c r="D167" i="3" s="1"/>
  <c r="D165" i="3" s="1"/>
  <c r="D163" i="3" s="1"/>
  <c r="D161" i="3" s="1"/>
  <c r="D159" i="3" s="1"/>
  <c r="D157" i="3" s="1"/>
  <c r="C171" i="3"/>
  <c r="F169" i="3"/>
  <c r="C169" i="3"/>
  <c r="G169" i="3" s="1"/>
  <c r="F167" i="3"/>
  <c r="H148" i="3"/>
  <c r="G148" i="3"/>
  <c r="G146" i="3"/>
  <c r="F146" i="3"/>
  <c r="H146" i="3" s="1"/>
  <c r="E146" i="3"/>
  <c r="D146" i="3"/>
  <c r="D144" i="3" s="1"/>
  <c r="D142" i="3" s="1"/>
  <c r="D140" i="3" s="1"/>
  <c r="D138" i="3" s="1"/>
  <c r="D136" i="3" s="1"/>
  <c r="D134" i="3" s="1"/>
  <c r="D132" i="3" s="1"/>
  <c r="C146" i="3"/>
  <c r="E144" i="3"/>
  <c r="E142" i="3" s="1"/>
  <c r="E140" i="3" s="1"/>
  <c r="E138" i="3" s="1"/>
  <c r="E136" i="3" s="1"/>
  <c r="E134" i="3" s="1"/>
  <c r="E132" i="3" s="1"/>
  <c r="C144" i="3"/>
  <c r="C142" i="3"/>
  <c r="G142" i="3" s="1"/>
  <c r="H123" i="3"/>
  <c r="G123" i="3"/>
  <c r="F121" i="3"/>
  <c r="H121" i="3" s="1"/>
  <c r="E121" i="3"/>
  <c r="D121" i="3"/>
  <c r="C121" i="3"/>
  <c r="G121" i="3" s="1"/>
  <c r="E119" i="3"/>
  <c r="D119" i="3"/>
  <c r="D117" i="3" s="1"/>
  <c r="D115" i="3" s="1"/>
  <c r="D113" i="3" s="1"/>
  <c r="D111" i="3" s="1"/>
  <c r="D109" i="3" s="1"/>
  <c r="D107" i="3" s="1"/>
  <c r="E117" i="3"/>
  <c r="E115" i="3" s="1"/>
  <c r="E113" i="3" s="1"/>
  <c r="E111" i="3" s="1"/>
  <c r="E109" i="3" s="1"/>
  <c r="E107" i="3" s="1"/>
  <c r="H106" i="3"/>
  <c r="G106" i="3"/>
  <c r="F106" i="3"/>
  <c r="E106" i="3"/>
  <c r="D106" i="3"/>
  <c r="C106" i="3"/>
  <c r="A106" i="3"/>
  <c r="H97" i="3"/>
  <c r="G97" i="3"/>
  <c r="G95" i="3"/>
  <c r="F95" i="3"/>
  <c r="E95" i="3"/>
  <c r="E93" i="3" s="1"/>
  <c r="E91" i="3" s="1"/>
  <c r="E89" i="3" s="1"/>
  <c r="E87" i="3" s="1"/>
  <c r="D95" i="3"/>
  <c r="C95" i="3"/>
  <c r="F93" i="3"/>
  <c r="F91" i="3" s="1"/>
  <c r="D93" i="3"/>
  <c r="C93" i="3"/>
  <c r="C91" i="3" s="1"/>
  <c r="D91" i="3"/>
  <c r="D89" i="3" s="1"/>
  <c r="D87" i="3" s="1"/>
  <c r="H81" i="3"/>
  <c r="G81" i="3"/>
  <c r="F79" i="3"/>
  <c r="E79" i="3"/>
  <c r="G79" i="3" s="1"/>
  <c r="D79" i="3"/>
  <c r="C79" i="3"/>
  <c r="F77" i="3"/>
  <c r="D77" i="3"/>
  <c r="C77" i="3"/>
  <c r="C75" i="3" s="1"/>
  <c r="D75" i="3"/>
  <c r="D73" i="3" s="1"/>
  <c r="D71" i="3" s="1"/>
  <c r="H65" i="3"/>
  <c r="G65" i="3"/>
  <c r="F63" i="3"/>
  <c r="E63" i="3"/>
  <c r="G63" i="3" s="1"/>
  <c r="D63" i="3"/>
  <c r="C63" i="3"/>
  <c r="F61" i="3"/>
  <c r="D61" i="3"/>
  <c r="C61" i="3"/>
  <c r="C59" i="3" s="1"/>
  <c r="D59" i="3"/>
  <c r="D57" i="3" s="1"/>
  <c r="D55" i="3" s="1"/>
  <c r="H49" i="3"/>
  <c r="G49" i="3"/>
  <c r="F47" i="3"/>
  <c r="E47" i="3"/>
  <c r="G47" i="3" s="1"/>
  <c r="D47" i="3"/>
  <c r="C47" i="3"/>
  <c r="F45" i="3"/>
  <c r="D45" i="3"/>
  <c r="C45" i="3"/>
  <c r="C43" i="3" s="1"/>
  <c r="D43" i="3"/>
  <c r="D41" i="3" s="1"/>
  <c r="D39" i="3" s="1"/>
  <c r="H33" i="3"/>
  <c r="G33" i="3"/>
  <c r="F31" i="3"/>
  <c r="E31" i="3"/>
  <c r="G31" i="3" s="1"/>
  <c r="D31" i="3"/>
  <c r="C31" i="3"/>
  <c r="F29" i="3"/>
  <c r="D29" i="3"/>
  <c r="C29" i="3"/>
  <c r="C27" i="3" s="1"/>
  <c r="D27" i="3"/>
  <c r="D25" i="3" s="1"/>
  <c r="D23" i="3" s="1"/>
  <c r="H17" i="3"/>
  <c r="G17" i="3"/>
  <c r="F15" i="3"/>
  <c r="E15" i="3"/>
  <c r="G15" i="3" s="1"/>
  <c r="D15" i="3"/>
  <c r="C15" i="3"/>
  <c r="F13" i="3"/>
  <c r="D13" i="3"/>
  <c r="C13" i="3"/>
  <c r="C11" i="3" s="1"/>
  <c r="D11" i="3"/>
  <c r="D9" i="3" s="1"/>
  <c r="D7" i="3" s="1"/>
  <c r="H462" i="2"/>
  <c r="G462" i="2"/>
  <c r="F460" i="2"/>
  <c r="E460" i="2"/>
  <c r="E458" i="2" s="1"/>
  <c r="E456" i="2" s="1"/>
  <c r="E454" i="2" s="1"/>
  <c r="D460" i="2"/>
  <c r="C460" i="2"/>
  <c r="D458" i="2"/>
  <c r="D456" i="2" s="1"/>
  <c r="D454" i="2" s="1"/>
  <c r="D452" i="2" s="1"/>
  <c r="C458" i="2"/>
  <c r="E452" i="2"/>
  <c r="E450" i="2" s="1"/>
  <c r="E448" i="2" s="1"/>
  <c r="D450" i="2"/>
  <c r="D448" i="2" s="1"/>
  <c r="H440" i="2"/>
  <c r="G440" i="2"/>
  <c r="H439" i="2"/>
  <c r="G439" i="2"/>
  <c r="F437" i="2"/>
  <c r="H437" i="2" s="1"/>
  <c r="E437" i="2"/>
  <c r="E435" i="2" s="1"/>
  <c r="E433" i="2" s="1"/>
  <c r="E431" i="2" s="1"/>
  <c r="E429" i="2" s="1"/>
  <c r="E427" i="2" s="1"/>
  <c r="D437" i="2"/>
  <c r="D435" i="2" s="1"/>
  <c r="D433" i="2" s="1"/>
  <c r="D431" i="2" s="1"/>
  <c r="D429" i="2" s="1"/>
  <c r="D427" i="2" s="1"/>
  <c r="C437" i="2"/>
  <c r="H420" i="2"/>
  <c r="G420" i="2"/>
  <c r="G418" i="2"/>
  <c r="F418" i="2"/>
  <c r="H418" i="2" s="1"/>
  <c r="E418" i="2"/>
  <c r="D418" i="2"/>
  <c r="C418" i="2"/>
  <c r="H416" i="2"/>
  <c r="G416" i="2"/>
  <c r="F416" i="2"/>
  <c r="E416" i="2"/>
  <c r="D416" i="2"/>
  <c r="C416" i="2"/>
  <c r="F414" i="2"/>
  <c r="E414" i="2"/>
  <c r="E412" i="2" s="1"/>
  <c r="E410" i="2" s="1"/>
  <c r="E408" i="2" s="1"/>
  <c r="D414" i="2"/>
  <c r="C414" i="2"/>
  <c r="G414" i="2" s="1"/>
  <c r="D412" i="2"/>
  <c r="D410" i="2" s="1"/>
  <c r="D408" i="2" s="1"/>
  <c r="C412" i="2"/>
  <c r="H401" i="2"/>
  <c r="G401" i="2"/>
  <c r="H400" i="2"/>
  <c r="G400" i="2"/>
  <c r="H399" i="2"/>
  <c r="G399" i="2"/>
  <c r="H397" i="2"/>
  <c r="F397" i="2"/>
  <c r="E397" i="2"/>
  <c r="D397" i="2"/>
  <c r="D395" i="2" s="1"/>
  <c r="D393" i="2" s="1"/>
  <c r="D391" i="2" s="1"/>
  <c r="C397" i="2"/>
  <c r="F395" i="2"/>
  <c r="H395" i="2" s="1"/>
  <c r="E395" i="2"/>
  <c r="E393" i="2"/>
  <c r="E391" i="2"/>
  <c r="E389" i="2" s="1"/>
  <c r="E387" i="2" s="1"/>
  <c r="D389" i="2"/>
  <c r="D387" i="2" s="1"/>
  <c r="H380" i="2"/>
  <c r="G380" i="2"/>
  <c r="G378" i="2"/>
  <c r="F378" i="2"/>
  <c r="H378" i="2" s="1"/>
  <c r="E378" i="2"/>
  <c r="D378" i="2"/>
  <c r="C378" i="2"/>
  <c r="G376" i="2"/>
  <c r="E376" i="2"/>
  <c r="D376" i="2"/>
  <c r="D374" i="2" s="1"/>
  <c r="D372" i="2" s="1"/>
  <c r="D370" i="2" s="1"/>
  <c r="D368" i="2" s="1"/>
  <c r="C376" i="2"/>
  <c r="E374" i="2"/>
  <c r="E372" i="2" s="1"/>
  <c r="E370" i="2" s="1"/>
  <c r="E368" i="2" s="1"/>
  <c r="C374" i="2"/>
  <c r="G374" i="2" s="1"/>
  <c r="C372" i="2"/>
  <c r="H358" i="2"/>
  <c r="G358" i="2"/>
  <c r="H357" i="2"/>
  <c r="G357" i="2"/>
  <c r="H355" i="2"/>
  <c r="G355" i="2"/>
  <c r="F355" i="2"/>
  <c r="E355" i="2"/>
  <c r="D355" i="2"/>
  <c r="C355" i="2"/>
  <c r="F353" i="2"/>
  <c r="E353" i="2"/>
  <c r="E351" i="2" s="1"/>
  <c r="E349" i="2" s="1"/>
  <c r="E347" i="2" s="1"/>
  <c r="D353" i="2"/>
  <c r="C353" i="2"/>
  <c r="G353" i="2" s="1"/>
  <c r="D351" i="2"/>
  <c r="D349" i="2" s="1"/>
  <c r="D347" i="2" s="1"/>
  <c r="D345" i="2" s="1"/>
  <c r="D343" i="2" s="1"/>
  <c r="C351" i="2"/>
  <c r="E345" i="2"/>
  <c r="E343" i="2" s="1"/>
  <c r="H332" i="2"/>
  <c r="G332" i="2"/>
  <c r="H331" i="2"/>
  <c r="G331" i="2"/>
  <c r="F329" i="2"/>
  <c r="E329" i="2"/>
  <c r="H329" i="2" s="1"/>
  <c r="D329" i="2"/>
  <c r="D327" i="2" s="1"/>
  <c r="D325" i="2" s="1"/>
  <c r="D323" i="2" s="1"/>
  <c r="C329" i="2"/>
  <c r="F327" i="2"/>
  <c r="F325" i="2"/>
  <c r="F323" i="2"/>
  <c r="D321" i="2"/>
  <c r="D319" i="2" s="1"/>
  <c r="D317" i="2" s="1"/>
  <c r="H309" i="2"/>
  <c r="G309" i="2"/>
  <c r="H308" i="2"/>
  <c r="G308" i="2"/>
  <c r="H307" i="2"/>
  <c r="G307" i="2"/>
  <c r="H306" i="2"/>
  <c r="G306" i="2"/>
  <c r="H305" i="2"/>
  <c r="G305" i="2"/>
  <c r="H304" i="2"/>
  <c r="G304" i="2"/>
  <c r="H302" i="2"/>
  <c r="G302" i="2"/>
  <c r="F302" i="2"/>
  <c r="E302" i="2"/>
  <c r="D302" i="2"/>
  <c r="C302" i="2"/>
  <c r="C300" i="2" s="1"/>
  <c r="C298" i="2" s="1"/>
  <c r="C296" i="2" s="1"/>
  <c r="H300" i="2"/>
  <c r="F300" i="2"/>
  <c r="E300" i="2"/>
  <c r="D300" i="2"/>
  <c r="F298" i="2"/>
  <c r="E298" i="2"/>
  <c r="E296" i="2" s="1"/>
  <c r="E294" i="2" s="1"/>
  <c r="E292" i="2" s="1"/>
  <c r="D298" i="2"/>
  <c r="D296" i="2"/>
  <c r="D294" i="2" s="1"/>
  <c r="D292" i="2" s="1"/>
  <c r="H285" i="2"/>
  <c r="G285" i="2"/>
  <c r="H283" i="2"/>
  <c r="G283" i="2"/>
  <c r="F283" i="2"/>
  <c r="E283" i="2"/>
  <c r="D283" i="2"/>
  <c r="C283" i="2"/>
  <c r="F281" i="2"/>
  <c r="E281" i="2"/>
  <c r="E279" i="2" s="1"/>
  <c r="E277" i="2" s="1"/>
  <c r="E275" i="2" s="1"/>
  <c r="D281" i="2"/>
  <c r="C281" i="2"/>
  <c r="G281" i="2" s="1"/>
  <c r="D279" i="2"/>
  <c r="D277" i="2" s="1"/>
  <c r="D275" i="2" s="1"/>
  <c r="D273" i="2" s="1"/>
  <c r="C279" i="2"/>
  <c r="E273" i="2"/>
  <c r="H266" i="2"/>
  <c r="G266" i="2"/>
  <c r="H265" i="2"/>
  <c r="G265" i="2"/>
  <c r="H264" i="2"/>
  <c r="G264" i="2"/>
  <c r="H263" i="2"/>
  <c r="G263" i="2"/>
  <c r="H262" i="2"/>
  <c r="G262" i="2"/>
  <c r="H261" i="2"/>
  <c r="G261" i="2"/>
  <c r="H260" i="2"/>
  <c r="G260" i="2"/>
  <c r="H259" i="2"/>
  <c r="G259" i="2"/>
  <c r="H258" i="2"/>
  <c r="G258" i="2"/>
  <c r="F256" i="2"/>
  <c r="E256" i="2"/>
  <c r="E254" i="2" s="1"/>
  <c r="E252" i="2" s="1"/>
  <c r="E250" i="2" s="1"/>
  <c r="D256" i="2"/>
  <c r="C256" i="2"/>
  <c r="G256" i="2" s="1"/>
  <c r="D254" i="2"/>
  <c r="D252" i="2" s="1"/>
  <c r="D250" i="2" s="1"/>
  <c r="D248" i="2" s="1"/>
  <c r="C254" i="2"/>
  <c r="E248" i="2"/>
  <c r="E246" i="2" s="1"/>
  <c r="D246" i="2"/>
  <c r="H239" i="2"/>
  <c r="G239" i="2"/>
  <c r="H238" i="2"/>
  <c r="G238" i="2"/>
  <c r="H237" i="2"/>
  <c r="G237" i="2"/>
  <c r="H236" i="2"/>
  <c r="G236" i="2"/>
  <c r="H235" i="2"/>
  <c r="G235" i="2"/>
  <c r="H234" i="2"/>
  <c r="G234" i="2"/>
  <c r="F232" i="2"/>
  <c r="E232" i="2"/>
  <c r="E230" i="2" s="1"/>
  <c r="E228" i="2" s="1"/>
  <c r="E226" i="2" s="1"/>
  <c r="D232" i="2"/>
  <c r="C232" i="2"/>
  <c r="G232" i="2" s="1"/>
  <c r="D230" i="2"/>
  <c r="D228" i="2" s="1"/>
  <c r="D226" i="2" s="1"/>
  <c r="D224" i="2" s="1"/>
  <c r="D222" i="2" s="1"/>
  <c r="C230" i="2"/>
  <c r="E224" i="2"/>
  <c r="E222" i="2" s="1"/>
  <c r="H215" i="2"/>
  <c r="G215" i="2"/>
  <c r="H214" i="2"/>
  <c r="G214" i="2"/>
  <c r="H213" i="2"/>
  <c r="G213" i="2"/>
  <c r="H212" i="2"/>
  <c r="G212" i="2"/>
  <c r="H210" i="2"/>
  <c r="G210" i="2"/>
  <c r="F210" i="2"/>
  <c r="E210" i="2"/>
  <c r="D210" i="2"/>
  <c r="C210" i="2"/>
  <c r="C208" i="2" s="1"/>
  <c r="C206" i="2" s="1"/>
  <c r="H208" i="2"/>
  <c r="G208" i="2"/>
  <c r="F208" i="2"/>
  <c r="E208" i="2"/>
  <c r="D208" i="2"/>
  <c r="F206" i="2"/>
  <c r="E206" i="2"/>
  <c r="E204" i="2" s="1"/>
  <c r="E202" i="2" s="1"/>
  <c r="E200" i="2" s="1"/>
  <c r="E198" i="2" s="1"/>
  <c r="D206" i="2"/>
  <c r="D204" i="2"/>
  <c r="D202" i="2" s="1"/>
  <c r="D200" i="2" s="1"/>
  <c r="C204" i="2"/>
  <c r="H190" i="2"/>
  <c r="G190" i="2"/>
  <c r="F188" i="2"/>
  <c r="E188" i="2"/>
  <c r="E186" i="2" s="1"/>
  <c r="E184" i="2" s="1"/>
  <c r="E182" i="2" s="1"/>
  <c r="E180" i="2" s="1"/>
  <c r="E178" i="2" s="1"/>
  <c r="D188" i="2"/>
  <c r="C188" i="2"/>
  <c r="D186" i="2"/>
  <c r="D184" i="2" s="1"/>
  <c r="D182" i="2" s="1"/>
  <c r="D180" i="2" s="1"/>
  <c r="D178" i="2" s="1"/>
  <c r="C186" i="2"/>
  <c r="H171" i="2"/>
  <c r="G171" i="2"/>
  <c r="F169" i="2"/>
  <c r="H169" i="2" s="1"/>
  <c r="E169" i="2"/>
  <c r="E167" i="2" s="1"/>
  <c r="H167" i="2" s="1"/>
  <c r="D169" i="2"/>
  <c r="D167" i="2" s="1"/>
  <c r="D165" i="2" s="1"/>
  <c r="D163" i="2" s="1"/>
  <c r="C169" i="2"/>
  <c r="F167" i="2"/>
  <c r="H165" i="2"/>
  <c r="F165" i="2"/>
  <c r="E165" i="2"/>
  <c r="F163" i="2"/>
  <c r="E163" i="2"/>
  <c r="E161" i="2" s="1"/>
  <c r="E159" i="2" s="1"/>
  <c r="D161" i="2"/>
  <c r="D159" i="2" s="1"/>
  <c r="H152" i="2"/>
  <c r="G152" i="2"/>
  <c r="H151" i="2"/>
  <c r="G151" i="2"/>
  <c r="H150" i="2"/>
  <c r="G150" i="2"/>
  <c r="F148" i="2"/>
  <c r="E148" i="2"/>
  <c r="E146" i="2" s="1"/>
  <c r="E144" i="2" s="1"/>
  <c r="D148" i="2"/>
  <c r="C148" i="2"/>
  <c r="D146" i="2"/>
  <c r="D144" i="2" s="1"/>
  <c r="D142" i="2" s="1"/>
  <c r="D140" i="2" s="1"/>
  <c r="C146" i="2"/>
  <c r="E142" i="2"/>
  <c r="E140" i="2" s="1"/>
  <c r="E138" i="2" s="1"/>
  <c r="E136" i="2" s="1"/>
  <c r="D138" i="2"/>
  <c r="H133" i="2"/>
  <c r="G133" i="2"/>
  <c r="F133" i="2"/>
  <c r="E133" i="2"/>
  <c r="D133" i="2"/>
  <c r="C133" i="2"/>
  <c r="A133" i="2"/>
  <c r="H124" i="2"/>
  <c r="G124" i="2"/>
  <c r="F122" i="2"/>
  <c r="E122" i="2"/>
  <c r="E120" i="2" s="1"/>
  <c r="E118" i="2" s="1"/>
  <c r="E116" i="2" s="1"/>
  <c r="E114" i="2" s="1"/>
  <c r="D122" i="2"/>
  <c r="D120" i="2" s="1"/>
  <c r="D118" i="2" s="1"/>
  <c r="C122" i="2"/>
  <c r="G122" i="2" s="1"/>
  <c r="C120" i="2"/>
  <c r="D116" i="2"/>
  <c r="D114" i="2"/>
  <c r="H108" i="2"/>
  <c r="G108" i="2"/>
  <c r="F106" i="2"/>
  <c r="H106" i="2" s="1"/>
  <c r="E106" i="2"/>
  <c r="E104" i="2" s="1"/>
  <c r="E102" i="2" s="1"/>
  <c r="E100" i="2" s="1"/>
  <c r="D106" i="2"/>
  <c r="D104" i="2" s="1"/>
  <c r="D102" i="2" s="1"/>
  <c r="C106" i="2"/>
  <c r="G106" i="2" s="1"/>
  <c r="C104" i="2"/>
  <c r="D100" i="2"/>
  <c r="H95" i="2"/>
  <c r="G95" i="2"/>
  <c r="H94" i="2"/>
  <c r="G94" i="2"/>
  <c r="F92" i="2"/>
  <c r="H92" i="2" s="1"/>
  <c r="E92" i="2"/>
  <c r="E90" i="2" s="1"/>
  <c r="D92" i="2"/>
  <c r="C92" i="2"/>
  <c r="G92" i="2" s="1"/>
  <c r="G90" i="2"/>
  <c r="F90" i="2"/>
  <c r="D90" i="2"/>
  <c r="C90" i="2"/>
  <c r="C88" i="2" s="1"/>
  <c r="E88" i="2"/>
  <c r="E86" i="2" s="1"/>
  <c r="D88" i="2"/>
  <c r="D86" i="2" s="1"/>
  <c r="C86" i="2"/>
  <c r="H81" i="2"/>
  <c r="G81" i="2"/>
  <c r="H80" i="2"/>
  <c r="H78" i="2"/>
  <c r="F78" i="2"/>
  <c r="E78" i="2"/>
  <c r="E76" i="2" s="1"/>
  <c r="D78" i="2"/>
  <c r="D76" i="2" s="1"/>
  <c r="D74" i="2" s="1"/>
  <c r="C78" i="2"/>
  <c r="F76" i="2"/>
  <c r="E74" i="2"/>
  <c r="H70" i="2"/>
  <c r="G70" i="2"/>
  <c r="H69" i="2"/>
  <c r="G69" i="2"/>
  <c r="F67" i="2"/>
  <c r="H67" i="2" s="1"/>
  <c r="E67" i="2"/>
  <c r="D67" i="2"/>
  <c r="D65" i="2" s="1"/>
  <c r="D63" i="2" s="1"/>
  <c r="D61" i="2" s="1"/>
  <c r="C67" i="2"/>
  <c r="C65" i="2" s="1"/>
  <c r="C63" i="2" s="1"/>
  <c r="G65" i="2"/>
  <c r="E65" i="2"/>
  <c r="E63" i="2"/>
  <c r="E61" i="2" s="1"/>
  <c r="H56" i="2"/>
  <c r="G56" i="2"/>
  <c r="F54" i="2"/>
  <c r="E54" i="2"/>
  <c r="E52" i="2" s="1"/>
  <c r="E50" i="2" s="1"/>
  <c r="E48" i="2" s="1"/>
  <c r="D54" i="2"/>
  <c r="D52" i="2" s="1"/>
  <c r="D50" i="2" s="1"/>
  <c r="D48" i="2" s="1"/>
  <c r="C54" i="2"/>
  <c r="G54" i="2" s="1"/>
  <c r="F52" i="2"/>
  <c r="F50" i="2" s="1"/>
  <c r="H42" i="2"/>
  <c r="G42" i="2"/>
  <c r="H40" i="2"/>
  <c r="G40" i="2"/>
  <c r="F38" i="2"/>
  <c r="H38" i="2" s="1"/>
  <c r="E38" i="2"/>
  <c r="G38" i="2" s="1"/>
  <c r="D38" i="2"/>
  <c r="D36" i="2" s="1"/>
  <c r="D34" i="2" s="1"/>
  <c r="D32" i="2" s="1"/>
  <c r="C38" i="2"/>
  <c r="C36" i="2"/>
  <c r="H27" i="2"/>
  <c r="G27" i="2"/>
  <c r="G25" i="2"/>
  <c r="F25" i="2"/>
  <c r="H25" i="2" s="1"/>
  <c r="E25" i="2"/>
  <c r="E23" i="2" s="1"/>
  <c r="E21" i="2" s="1"/>
  <c r="D25" i="2"/>
  <c r="D23" i="2" s="1"/>
  <c r="D21" i="2" s="1"/>
  <c r="C25" i="2"/>
  <c r="C23" i="2"/>
  <c r="G23" i="2" s="1"/>
  <c r="H17" i="2"/>
  <c r="G17" i="2"/>
  <c r="F15" i="2"/>
  <c r="H15" i="2" s="1"/>
  <c r="E15" i="2"/>
  <c r="D15" i="2"/>
  <c r="C15" i="2"/>
  <c r="C13" i="2" s="1"/>
  <c r="E13" i="2"/>
  <c r="D13" i="2"/>
  <c r="D11" i="2" s="1"/>
  <c r="D9" i="2" s="1"/>
  <c r="D7" i="2" s="1"/>
  <c r="E11" i="2"/>
  <c r="J7" i="6" l="1"/>
  <c r="J4" i="6"/>
  <c r="H10" i="6"/>
  <c r="H17" i="6" s="1"/>
  <c r="I17" i="6"/>
  <c r="H335" i="5"/>
  <c r="H472" i="5"/>
  <c r="H93" i="5"/>
  <c r="H137" i="5"/>
  <c r="C470" i="5"/>
  <c r="G470" i="5" s="1"/>
  <c r="G32" i="5"/>
  <c r="E76" i="5"/>
  <c r="E74" i="5" s="1"/>
  <c r="E72" i="5" s="1"/>
  <c r="E41" i="5" s="1"/>
  <c r="H121" i="5"/>
  <c r="G192" i="5"/>
  <c r="H240" i="5"/>
  <c r="H323" i="5"/>
  <c r="H345" i="5"/>
  <c r="F446" i="5"/>
  <c r="H446" i="5" s="1"/>
  <c r="G219" i="5"/>
  <c r="E234" i="5"/>
  <c r="E230" i="5" s="1"/>
  <c r="E217" i="5" s="1"/>
  <c r="E155" i="5" s="1"/>
  <c r="E153" i="5" s="1"/>
  <c r="E290" i="5"/>
  <c r="H30" i="5"/>
  <c r="H508" i="5"/>
  <c r="H179" i="5"/>
  <c r="H202" i="5"/>
  <c r="H223" i="5"/>
  <c r="D306" i="5"/>
  <c r="H484" i="5"/>
  <c r="G308" i="5"/>
  <c r="G323" i="5"/>
  <c r="G347" i="5"/>
  <c r="E363" i="5"/>
  <c r="D387" i="5"/>
  <c r="D385" i="5" s="1"/>
  <c r="C446" i="5"/>
  <c r="G446" i="5" s="1"/>
  <c r="E470" i="5"/>
  <c r="E468" i="5" s="1"/>
  <c r="E466" i="5" s="1"/>
  <c r="H408" i="5"/>
  <c r="G427" i="5"/>
  <c r="E444" i="5"/>
  <c r="E442" i="5" s="1"/>
  <c r="E440" i="5" s="1"/>
  <c r="E438" i="5" s="1"/>
  <c r="H470" i="5"/>
  <c r="C306" i="5"/>
  <c r="D363" i="5"/>
  <c r="D354" i="5" s="1"/>
  <c r="D234" i="5"/>
  <c r="D230" i="5" s="1"/>
  <c r="D217" i="5" s="1"/>
  <c r="G394" i="5"/>
  <c r="G417" i="5"/>
  <c r="H459" i="5"/>
  <c r="H172" i="5"/>
  <c r="D290" i="5"/>
  <c r="H314" i="5"/>
  <c r="H365" i="5"/>
  <c r="H429" i="5"/>
  <c r="H32" i="5"/>
  <c r="H163" i="5"/>
  <c r="C177" i="5"/>
  <c r="G177" i="5" s="1"/>
  <c r="G452" i="5"/>
  <c r="F161" i="5"/>
  <c r="H389" i="5"/>
  <c r="G49" i="5"/>
  <c r="G259" i="5"/>
  <c r="G292" i="5"/>
  <c r="H185" i="5"/>
  <c r="G335" i="5"/>
  <c r="G345" i="5"/>
  <c r="H410" i="5"/>
  <c r="D444" i="5"/>
  <c r="D442" i="5" s="1"/>
  <c r="H452" i="5"/>
  <c r="F119" i="5"/>
  <c r="H119" i="5" s="1"/>
  <c r="D440" i="5"/>
  <c r="D438" i="5" s="1"/>
  <c r="G290" i="5"/>
  <c r="D288" i="5"/>
  <c r="E91" i="5"/>
  <c r="G93" i="5"/>
  <c r="G257" i="5"/>
  <c r="H49" i="5"/>
  <c r="D177" i="5"/>
  <c r="D159" i="5" s="1"/>
  <c r="D157" i="5" s="1"/>
  <c r="F208" i="5"/>
  <c r="H208" i="5" s="1"/>
  <c r="G221" i="5"/>
  <c r="H400" i="5"/>
  <c r="D415" i="5"/>
  <c r="D406" i="5" s="1"/>
  <c r="D383" i="5" s="1"/>
  <c r="H421" i="5"/>
  <c r="G448" i="5"/>
  <c r="G459" i="5"/>
  <c r="G91" i="5"/>
  <c r="E161" i="5"/>
  <c r="G95" i="5"/>
  <c r="E177" i="5"/>
  <c r="E159" i="5" s="1"/>
  <c r="E157" i="5" s="1"/>
  <c r="C234" i="5"/>
  <c r="G234" i="5" s="1"/>
  <c r="E306" i="5"/>
  <c r="E288" i="5" s="1"/>
  <c r="H347" i="5"/>
  <c r="E415" i="5"/>
  <c r="E406" i="5" s="1"/>
  <c r="H448" i="5"/>
  <c r="H503" i="5"/>
  <c r="F221" i="5"/>
  <c r="H221" i="5" s="1"/>
  <c r="G47" i="5"/>
  <c r="G64" i="5"/>
  <c r="H95" i="5"/>
  <c r="H105" i="5"/>
  <c r="G137" i="5"/>
  <c r="G210" i="5"/>
  <c r="G273" i="5"/>
  <c r="G301" i="5"/>
  <c r="C387" i="5"/>
  <c r="H417" i="5"/>
  <c r="G429" i="5"/>
  <c r="H15" i="5"/>
  <c r="C30" i="5"/>
  <c r="C76" i="5"/>
  <c r="H501" i="5"/>
  <c r="H64" i="5"/>
  <c r="C103" i="5"/>
  <c r="G103" i="5" s="1"/>
  <c r="C119" i="5"/>
  <c r="G119" i="5" s="1"/>
  <c r="C161" i="5"/>
  <c r="G161" i="5" s="1"/>
  <c r="G223" i="5"/>
  <c r="H236" i="5"/>
  <c r="H259" i="5"/>
  <c r="H273" i="5"/>
  <c r="H301" i="5"/>
  <c r="H308" i="5"/>
  <c r="C363" i="5"/>
  <c r="G363" i="5" s="1"/>
  <c r="E387" i="5"/>
  <c r="E385" i="5" s="1"/>
  <c r="H394" i="5"/>
  <c r="G421" i="5"/>
  <c r="D89" i="5"/>
  <c r="D87" i="5" s="1"/>
  <c r="H192" i="5"/>
  <c r="G202" i="5"/>
  <c r="C255" i="5"/>
  <c r="G255" i="5" s="1"/>
  <c r="H292" i="5"/>
  <c r="C415" i="5"/>
  <c r="D501" i="5"/>
  <c r="D499" i="5" s="1"/>
  <c r="D497" i="5" s="1"/>
  <c r="D495" i="5" s="1"/>
  <c r="D493" i="5" s="1"/>
  <c r="E84" i="7"/>
  <c r="E219" i="7" s="1"/>
  <c r="G114" i="7"/>
  <c r="G222" i="7" s="1"/>
  <c r="E142" i="7"/>
  <c r="F70" i="7"/>
  <c r="G84" i="7"/>
  <c r="G219" i="7" s="1"/>
  <c r="G103" i="7"/>
  <c r="G220" i="7" s="1"/>
  <c r="E93" i="7"/>
  <c r="E103" i="7" s="1"/>
  <c r="E220" i="7" s="1"/>
  <c r="E128" i="7"/>
  <c r="J164" i="7"/>
  <c r="J173" i="7" s="1"/>
  <c r="H164" i="7"/>
  <c r="H173" i="7" s="1"/>
  <c r="Q179" i="7"/>
  <c r="F196" i="7"/>
  <c r="F215" i="7"/>
  <c r="F221" i="7" s="1"/>
  <c r="E117" i="7"/>
  <c r="E19" i="7"/>
  <c r="E54" i="7" s="1"/>
  <c r="G70" i="7"/>
  <c r="F93" i="7"/>
  <c r="Q93" i="7" s="1"/>
  <c r="E136" i="7"/>
  <c r="K164" i="7"/>
  <c r="K173" i="7" s="1"/>
  <c r="G196" i="7"/>
  <c r="E152" i="7"/>
  <c r="E170" i="7"/>
  <c r="F124" i="7"/>
  <c r="F130" i="7" s="1"/>
  <c r="E70" i="7"/>
  <c r="Q89" i="7"/>
  <c r="E138" i="7"/>
  <c r="J151" i="7"/>
  <c r="J159" i="7" s="1"/>
  <c r="Q181" i="7"/>
  <c r="G215" i="7"/>
  <c r="C258" i="7"/>
  <c r="E155" i="7"/>
  <c r="Q98" i="7"/>
  <c r="E165" i="7"/>
  <c r="D258" i="7"/>
  <c r="G263" i="7"/>
  <c r="G258" i="7"/>
  <c r="G283" i="7"/>
  <c r="G287" i="7"/>
  <c r="G253" i="7"/>
  <c r="G284" i="7"/>
  <c r="G54" i="7"/>
  <c r="F159" i="7"/>
  <c r="F218" i="7"/>
  <c r="G218" i="7"/>
  <c r="G221" i="7"/>
  <c r="E124" i="7"/>
  <c r="F54" i="7"/>
  <c r="E218" i="7"/>
  <c r="F84" i="7"/>
  <c r="F219" i="7" s="1"/>
  <c r="I151" i="7"/>
  <c r="I159" i="7" s="1"/>
  <c r="F114" i="7"/>
  <c r="F222" i="7" s="1"/>
  <c r="F135" i="7"/>
  <c r="F164" i="7"/>
  <c r="Q189" i="7"/>
  <c r="G183" i="7"/>
  <c r="G223" i="7" s="1"/>
  <c r="H21" i="4"/>
  <c r="G33" i="4"/>
  <c r="G21" i="4"/>
  <c r="G306" i="5"/>
  <c r="C288" i="5"/>
  <c r="H103" i="5"/>
  <c r="C133" i="5"/>
  <c r="G135" i="5"/>
  <c r="E89" i="5"/>
  <c r="E87" i="5" s="1"/>
  <c r="G45" i="5"/>
  <c r="G271" i="5"/>
  <c r="D41" i="5"/>
  <c r="F28" i="5"/>
  <c r="F47" i="5"/>
  <c r="F74" i="5"/>
  <c r="F91" i="5"/>
  <c r="H168" i="5"/>
  <c r="F219" i="5"/>
  <c r="F257" i="5"/>
  <c r="F290" i="5"/>
  <c r="F306" i="5"/>
  <c r="H306" i="5" s="1"/>
  <c r="F427" i="5"/>
  <c r="H427" i="5" s="1"/>
  <c r="F468" i="5"/>
  <c r="C501" i="5"/>
  <c r="C13" i="5"/>
  <c r="C43" i="5"/>
  <c r="C62" i="5"/>
  <c r="C101" i="5"/>
  <c r="C117" i="5"/>
  <c r="F133" i="5"/>
  <c r="G185" i="5"/>
  <c r="C208" i="5"/>
  <c r="G208" i="5" s="1"/>
  <c r="C253" i="5"/>
  <c r="C268" i="5"/>
  <c r="C356" i="5"/>
  <c r="C385" i="5"/>
  <c r="C408" i="5"/>
  <c r="C457" i="5"/>
  <c r="F234" i="5"/>
  <c r="F271" i="5"/>
  <c r="F363" i="5"/>
  <c r="F387" i="5"/>
  <c r="F415" i="5"/>
  <c r="G314" i="5"/>
  <c r="E356" i="5"/>
  <c r="F13" i="5"/>
  <c r="F62" i="5"/>
  <c r="F101" i="5"/>
  <c r="H101" i="5" s="1"/>
  <c r="F117" i="5"/>
  <c r="F499" i="5"/>
  <c r="H19" i="4"/>
  <c r="F17" i="4"/>
  <c r="C19" i="4"/>
  <c r="H61" i="3"/>
  <c r="H13" i="3"/>
  <c r="H169" i="3"/>
  <c r="E167" i="3"/>
  <c r="E165" i="3" s="1"/>
  <c r="E163" i="3" s="1"/>
  <c r="E161" i="3" s="1"/>
  <c r="E159" i="3" s="1"/>
  <c r="E157" i="3" s="1"/>
  <c r="C73" i="3"/>
  <c r="D104" i="3"/>
  <c r="C25" i="3"/>
  <c r="H77" i="3"/>
  <c r="G91" i="3"/>
  <c r="C89" i="3"/>
  <c r="G43" i="3"/>
  <c r="C41" i="3"/>
  <c r="H91" i="3"/>
  <c r="F89" i="3"/>
  <c r="D233" i="3"/>
  <c r="G11" i="3"/>
  <c r="C9" i="3"/>
  <c r="C57" i="3"/>
  <c r="E233" i="3"/>
  <c r="H167" i="3"/>
  <c r="H15" i="3"/>
  <c r="H63" i="3"/>
  <c r="H79" i="3"/>
  <c r="H95" i="3"/>
  <c r="G13" i="3"/>
  <c r="G45" i="3"/>
  <c r="G61" i="3"/>
  <c r="G77" i="3"/>
  <c r="G93" i="3"/>
  <c r="F144" i="3"/>
  <c r="F27" i="3"/>
  <c r="F43" i="3"/>
  <c r="F75" i="3"/>
  <c r="H93" i="3"/>
  <c r="C140" i="3"/>
  <c r="G144" i="3"/>
  <c r="C167" i="3"/>
  <c r="G171" i="3"/>
  <c r="H171" i="3"/>
  <c r="H31" i="3"/>
  <c r="H47" i="3"/>
  <c r="F11" i="3"/>
  <c r="F59" i="3"/>
  <c r="C194" i="3"/>
  <c r="C119" i="3"/>
  <c r="C219" i="3"/>
  <c r="E13" i="3"/>
  <c r="E11" i="3" s="1"/>
  <c r="E9" i="3" s="1"/>
  <c r="E7" i="3" s="1"/>
  <c r="E29" i="3"/>
  <c r="E27" i="3" s="1"/>
  <c r="E25" i="3" s="1"/>
  <c r="E23" i="3" s="1"/>
  <c r="E45" i="3"/>
  <c r="E43" i="3" s="1"/>
  <c r="E41" i="3" s="1"/>
  <c r="E39" i="3" s="1"/>
  <c r="E61" i="3"/>
  <c r="E59" i="3" s="1"/>
  <c r="E57" i="3" s="1"/>
  <c r="E55" i="3" s="1"/>
  <c r="E77" i="3"/>
  <c r="E75" i="3" s="1"/>
  <c r="E73" i="3" s="1"/>
  <c r="E71" i="3" s="1"/>
  <c r="F119" i="3"/>
  <c r="F165" i="3"/>
  <c r="F192" i="3"/>
  <c r="F219" i="3"/>
  <c r="D366" i="2"/>
  <c r="D341" i="2" s="1"/>
  <c r="D472" i="2" s="1"/>
  <c r="E9" i="2"/>
  <c r="E7" i="2" s="1"/>
  <c r="F48" i="2"/>
  <c r="H48" i="2" s="1"/>
  <c r="H50" i="2"/>
  <c r="G13" i="2"/>
  <c r="C11" i="2"/>
  <c r="D131" i="2"/>
  <c r="G63" i="2"/>
  <c r="C294" i="2"/>
  <c r="G296" i="2"/>
  <c r="E366" i="2"/>
  <c r="E341" i="2" s="1"/>
  <c r="H76" i="2"/>
  <c r="F74" i="2"/>
  <c r="H74" i="2" s="1"/>
  <c r="C456" i="2"/>
  <c r="G458" i="2"/>
  <c r="G15" i="2"/>
  <c r="H188" i="2"/>
  <c r="F186" i="2"/>
  <c r="D198" i="2"/>
  <c r="C410" i="2"/>
  <c r="G412" i="2"/>
  <c r="C102" i="2"/>
  <c r="G104" i="2"/>
  <c r="C327" i="2"/>
  <c r="G329" i="2"/>
  <c r="F13" i="2"/>
  <c r="H52" i="2"/>
  <c r="C76" i="2"/>
  <c r="G78" i="2"/>
  <c r="G86" i="2"/>
  <c r="H148" i="2"/>
  <c r="F146" i="2"/>
  <c r="G206" i="2"/>
  <c r="C277" i="2"/>
  <c r="G279" i="2"/>
  <c r="G300" i="2"/>
  <c r="C370" i="2"/>
  <c r="G372" i="2"/>
  <c r="C435" i="2"/>
  <c r="G437" i="2"/>
  <c r="G460" i="2"/>
  <c r="H232" i="2"/>
  <c r="F230" i="2"/>
  <c r="H256" i="2"/>
  <c r="F254" i="2"/>
  <c r="F321" i="2"/>
  <c r="H353" i="2"/>
  <c r="F351" i="2"/>
  <c r="H122" i="2"/>
  <c r="C184" i="2"/>
  <c r="G186" i="2"/>
  <c r="H206" i="2"/>
  <c r="F204" i="2"/>
  <c r="G298" i="2"/>
  <c r="C395" i="2"/>
  <c r="G397" i="2"/>
  <c r="C21" i="2"/>
  <c r="E36" i="2"/>
  <c r="E34" i="2" s="1"/>
  <c r="E32" i="2" s="1"/>
  <c r="E131" i="2" s="1"/>
  <c r="D136" i="2"/>
  <c r="D134" i="2" s="1"/>
  <c r="C144" i="2"/>
  <c r="G146" i="2"/>
  <c r="C167" i="2"/>
  <c r="G169" i="2"/>
  <c r="H460" i="2"/>
  <c r="F458" i="2"/>
  <c r="F23" i="2"/>
  <c r="C34" i="2"/>
  <c r="F36" i="2"/>
  <c r="C52" i="2"/>
  <c r="G67" i="2"/>
  <c r="G88" i="2"/>
  <c r="H163" i="2"/>
  <c r="F161" i="2"/>
  <c r="G188" i="2"/>
  <c r="C228" i="2"/>
  <c r="G230" i="2"/>
  <c r="C252" i="2"/>
  <c r="G254" i="2"/>
  <c r="H298" i="2"/>
  <c r="F296" i="2"/>
  <c r="C349" i="2"/>
  <c r="G351" i="2"/>
  <c r="H414" i="2"/>
  <c r="F412" i="2"/>
  <c r="H90" i="2"/>
  <c r="F88" i="2"/>
  <c r="C202" i="2"/>
  <c r="G204" i="2"/>
  <c r="H54" i="2"/>
  <c r="F65" i="2"/>
  <c r="C118" i="2"/>
  <c r="G120" i="2"/>
  <c r="G148" i="2"/>
  <c r="H281" i="2"/>
  <c r="F279" i="2"/>
  <c r="F104" i="2"/>
  <c r="F120" i="2"/>
  <c r="E327" i="2"/>
  <c r="F435" i="2"/>
  <c r="F376" i="2"/>
  <c r="F393" i="2"/>
  <c r="J17" i="6" l="1"/>
  <c r="F444" i="5"/>
  <c r="H444" i="5" s="1"/>
  <c r="H76" i="5"/>
  <c r="C468" i="5"/>
  <c r="E146" i="5"/>
  <c r="D146" i="5"/>
  <c r="D155" i="5"/>
  <c r="D153" i="5" s="1"/>
  <c r="D286" i="5"/>
  <c r="D284" i="5" s="1"/>
  <c r="D282" i="5" s="1"/>
  <c r="G415" i="5"/>
  <c r="E383" i="5"/>
  <c r="C230" i="5"/>
  <c r="H161" i="5"/>
  <c r="G76" i="5"/>
  <c r="C74" i="5"/>
  <c r="G30" i="5"/>
  <c r="C28" i="5"/>
  <c r="G387" i="5"/>
  <c r="F159" i="5"/>
  <c r="H159" i="5" s="1"/>
  <c r="H177" i="5"/>
  <c r="G225" i="7"/>
  <c r="G237" i="7"/>
  <c r="G238" i="7" s="1"/>
  <c r="F103" i="7"/>
  <c r="F220" i="7" s="1"/>
  <c r="E225" i="7"/>
  <c r="F237" i="7"/>
  <c r="F238" i="7" s="1"/>
  <c r="E237" i="7"/>
  <c r="E238" i="7" s="1"/>
  <c r="F225" i="7"/>
  <c r="F146" i="7"/>
  <c r="E135" i="7"/>
  <c r="E130" i="7"/>
  <c r="M124" i="7"/>
  <c r="E164" i="7"/>
  <c r="F173" i="7"/>
  <c r="E151" i="7"/>
  <c r="G385" i="5"/>
  <c r="G133" i="5"/>
  <c r="C131" i="5"/>
  <c r="G408" i="5"/>
  <c r="C406" i="5"/>
  <c r="G406" i="5" s="1"/>
  <c r="G117" i="5"/>
  <c r="C115" i="5"/>
  <c r="H91" i="5"/>
  <c r="F89" i="5"/>
  <c r="H415" i="5"/>
  <c r="F406" i="5"/>
  <c r="H406" i="5" s="1"/>
  <c r="G356" i="5"/>
  <c r="C354" i="5"/>
  <c r="C286" i="5" s="1"/>
  <c r="G101" i="5"/>
  <c r="C89" i="5"/>
  <c r="H74" i="5"/>
  <c r="F72" i="5"/>
  <c r="H72" i="5" s="1"/>
  <c r="H499" i="5"/>
  <c r="F497" i="5"/>
  <c r="H387" i="5"/>
  <c r="F385" i="5"/>
  <c r="G268" i="5"/>
  <c r="C266" i="5"/>
  <c r="G266" i="5" s="1"/>
  <c r="G62" i="5"/>
  <c r="C60" i="5"/>
  <c r="H47" i="5"/>
  <c r="F45" i="5"/>
  <c r="H468" i="5"/>
  <c r="F466" i="5"/>
  <c r="H466" i="5" s="1"/>
  <c r="H363" i="5"/>
  <c r="F354" i="5"/>
  <c r="G253" i="5"/>
  <c r="H290" i="5"/>
  <c r="F288" i="5"/>
  <c r="H28" i="5"/>
  <c r="F26" i="5"/>
  <c r="G288" i="5"/>
  <c r="H117" i="5"/>
  <c r="F115" i="5"/>
  <c r="G43" i="5"/>
  <c r="H271" i="5"/>
  <c r="G230" i="5"/>
  <c r="C217" i="5"/>
  <c r="G217" i="5" s="1"/>
  <c r="H257" i="5"/>
  <c r="F255" i="5"/>
  <c r="C159" i="5"/>
  <c r="H62" i="5"/>
  <c r="F60" i="5"/>
  <c r="H234" i="5"/>
  <c r="F230" i="5"/>
  <c r="H230" i="5" s="1"/>
  <c r="G13" i="5"/>
  <c r="C11" i="5"/>
  <c r="H219" i="5"/>
  <c r="E354" i="5"/>
  <c r="E286" i="5" s="1"/>
  <c r="H356" i="5"/>
  <c r="H133" i="5"/>
  <c r="F131" i="5"/>
  <c r="H13" i="5"/>
  <c r="F11" i="5"/>
  <c r="G457" i="5"/>
  <c r="C444" i="5"/>
  <c r="G501" i="5"/>
  <c r="C499" i="5"/>
  <c r="C17" i="4"/>
  <c r="G19" i="4"/>
  <c r="F15" i="4"/>
  <c r="H17" i="4"/>
  <c r="G140" i="3"/>
  <c r="C138" i="3"/>
  <c r="G27" i="3"/>
  <c r="H75" i="3"/>
  <c r="F73" i="3"/>
  <c r="G29" i="3"/>
  <c r="G57" i="3"/>
  <c r="C55" i="3"/>
  <c r="G55" i="3" s="1"/>
  <c r="G41" i="3"/>
  <c r="C39" i="3"/>
  <c r="G39" i="3" s="1"/>
  <c r="H119" i="3"/>
  <c r="F117" i="3"/>
  <c r="H89" i="3"/>
  <c r="F87" i="3"/>
  <c r="H87" i="3" s="1"/>
  <c r="E104" i="3"/>
  <c r="H43" i="3"/>
  <c r="F41" i="3"/>
  <c r="G73" i="3"/>
  <c r="C71" i="3"/>
  <c r="G71" i="3" s="1"/>
  <c r="H219" i="3"/>
  <c r="F217" i="3"/>
  <c r="H27" i="3"/>
  <c r="F25" i="3"/>
  <c r="H45" i="3"/>
  <c r="H29" i="3"/>
  <c r="G75" i="3"/>
  <c r="H165" i="3"/>
  <c r="F163" i="3"/>
  <c r="C117" i="3"/>
  <c r="G119" i="3"/>
  <c r="G167" i="3"/>
  <c r="C165" i="3"/>
  <c r="G194" i="3"/>
  <c r="C192" i="3"/>
  <c r="H59" i="3"/>
  <c r="F57" i="3"/>
  <c r="G25" i="3"/>
  <c r="C23" i="3"/>
  <c r="H11" i="3"/>
  <c r="F9" i="3"/>
  <c r="G59" i="3"/>
  <c r="H192" i="3"/>
  <c r="F190" i="3"/>
  <c r="C217" i="3"/>
  <c r="G219" i="3"/>
  <c r="H144" i="3"/>
  <c r="F142" i="3"/>
  <c r="G9" i="3"/>
  <c r="C7" i="3"/>
  <c r="G7" i="3" s="1"/>
  <c r="G89" i="3"/>
  <c r="C87" i="3"/>
  <c r="G87" i="3" s="1"/>
  <c r="H23" i="2"/>
  <c r="F21" i="2"/>
  <c r="H296" i="2"/>
  <c r="F294" i="2"/>
  <c r="G410" i="2"/>
  <c r="C408" i="2"/>
  <c r="G408" i="2" s="1"/>
  <c r="H279" i="2"/>
  <c r="F277" i="2"/>
  <c r="H351" i="2"/>
  <c r="F349" i="2"/>
  <c r="H88" i="2"/>
  <c r="F86" i="2"/>
  <c r="H86" i="2" s="1"/>
  <c r="C165" i="2"/>
  <c r="G167" i="2"/>
  <c r="G395" i="2"/>
  <c r="C393" i="2"/>
  <c r="G277" i="2"/>
  <c r="C275" i="2"/>
  <c r="H13" i="2"/>
  <c r="F11" i="2"/>
  <c r="H186" i="2"/>
  <c r="F184" i="2"/>
  <c r="F63" i="2"/>
  <c r="H65" i="2"/>
  <c r="G21" i="2"/>
  <c r="G11" i="2"/>
  <c r="C9" i="2"/>
  <c r="F391" i="2"/>
  <c r="H393" i="2"/>
  <c r="G252" i="2"/>
  <c r="C250" i="2"/>
  <c r="C50" i="2"/>
  <c r="G52" i="2"/>
  <c r="F319" i="2"/>
  <c r="F102" i="2"/>
  <c r="H104" i="2"/>
  <c r="G202" i="2"/>
  <c r="C200" i="2"/>
  <c r="H412" i="2"/>
  <c r="F410" i="2"/>
  <c r="H36" i="2"/>
  <c r="F34" i="2"/>
  <c r="H204" i="2"/>
  <c r="F202" i="2"/>
  <c r="G435" i="2"/>
  <c r="C433" i="2"/>
  <c r="H146" i="2"/>
  <c r="F144" i="2"/>
  <c r="G327" i="2"/>
  <c r="C325" i="2"/>
  <c r="G294" i="2"/>
  <c r="C292" i="2"/>
  <c r="G292" i="2" s="1"/>
  <c r="F374" i="2"/>
  <c r="H376" i="2"/>
  <c r="H435" i="2"/>
  <c r="F433" i="2"/>
  <c r="G118" i="2"/>
  <c r="C116" i="2"/>
  <c r="G228" i="2"/>
  <c r="C226" i="2"/>
  <c r="G34" i="2"/>
  <c r="C32" i="2"/>
  <c r="G32" i="2" s="1"/>
  <c r="C142" i="2"/>
  <c r="G144" i="2"/>
  <c r="H254" i="2"/>
  <c r="F252" i="2"/>
  <c r="G36" i="2"/>
  <c r="G456" i="2"/>
  <c r="C454" i="2"/>
  <c r="H327" i="2"/>
  <c r="E325" i="2"/>
  <c r="G370" i="2"/>
  <c r="C368" i="2"/>
  <c r="G102" i="2"/>
  <c r="C100" i="2"/>
  <c r="G100" i="2" s="1"/>
  <c r="F118" i="2"/>
  <c r="H120" i="2"/>
  <c r="G349" i="2"/>
  <c r="C347" i="2"/>
  <c r="H161" i="2"/>
  <c r="F159" i="2"/>
  <c r="H458" i="2"/>
  <c r="F456" i="2"/>
  <c r="C182" i="2"/>
  <c r="G184" i="2"/>
  <c r="H230" i="2"/>
  <c r="F228" i="2"/>
  <c r="C74" i="2"/>
  <c r="G76" i="2"/>
  <c r="F157" i="5" l="1"/>
  <c r="E284" i="5"/>
  <c r="E282" i="5" s="1"/>
  <c r="E151" i="5" s="1"/>
  <c r="E149" i="5" s="1"/>
  <c r="H354" i="5"/>
  <c r="F442" i="5"/>
  <c r="F440" i="5" s="1"/>
  <c r="G468" i="5"/>
  <c r="C466" i="5"/>
  <c r="G466" i="5" s="1"/>
  <c r="E520" i="5"/>
  <c r="F217" i="5"/>
  <c r="H217" i="5" s="1"/>
  <c r="G28" i="5"/>
  <c r="C26" i="5"/>
  <c r="C383" i="5"/>
  <c r="G383" i="5" s="1"/>
  <c r="G74" i="5"/>
  <c r="C72" i="5"/>
  <c r="G72" i="5" s="1"/>
  <c r="G354" i="5"/>
  <c r="E159" i="7"/>
  <c r="M151" i="7"/>
  <c r="M164" i="7"/>
  <c r="E173" i="7"/>
  <c r="M135" i="7"/>
  <c r="E146" i="7"/>
  <c r="M130" i="7"/>
  <c r="N124" i="7"/>
  <c r="N130" i="7" s="1"/>
  <c r="H11" i="5"/>
  <c r="F9" i="5"/>
  <c r="G159" i="5"/>
  <c r="C157" i="5"/>
  <c r="H288" i="5"/>
  <c r="F286" i="5"/>
  <c r="H45" i="5"/>
  <c r="F43" i="5"/>
  <c r="F41" i="5" s="1"/>
  <c r="H131" i="5"/>
  <c r="F129" i="5"/>
  <c r="H129" i="5" s="1"/>
  <c r="H255" i="5"/>
  <c r="F253" i="5"/>
  <c r="H497" i="5"/>
  <c r="F495" i="5"/>
  <c r="C497" i="5"/>
  <c r="G499" i="5"/>
  <c r="H157" i="5"/>
  <c r="F155" i="5"/>
  <c r="H385" i="5"/>
  <c r="F383" i="5"/>
  <c r="H383" i="5" s="1"/>
  <c r="H115" i="5"/>
  <c r="F113" i="5"/>
  <c r="H113" i="5" s="1"/>
  <c r="C251" i="5"/>
  <c r="C58" i="5"/>
  <c r="G60" i="5"/>
  <c r="H89" i="5"/>
  <c r="F87" i="5"/>
  <c r="H87" i="5" s="1"/>
  <c r="G131" i="5"/>
  <c r="C129" i="5"/>
  <c r="G129" i="5" s="1"/>
  <c r="H26" i="5"/>
  <c r="F24" i="5"/>
  <c r="C9" i="5"/>
  <c r="G11" i="5"/>
  <c r="G444" i="5"/>
  <c r="C442" i="5"/>
  <c r="H60" i="5"/>
  <c r="F58" i="5"/>
  <c r="H58" i="5" s="1"/>
  <c r="G286" i="5"/>
  <c r="C284" i="5"/>
  <c r="G89" i="5"/>
  <c r="C87" i="5"/>
  <c r="G87" i="5" s="1"/>
  <c r="H442" i="5"/>
  <c r="H268" i="5"/>
  <c r="H266" i="5"/>
  <c r="C113" i="5"/>
  <c r="G113" i="5" s="1"/>
  <c r="G115" i="5"/>
  <c r="G17" i="4"/>
  <c r="C15" i="4"/>
  <c r="H15" i="4"/>
  <c r="F13" i="4"/>
  <c r="H190" i="3"/>
  <c r="F188" i="3"/>
  <c r="C190" i="3"/>
  <c r="G192" i="3"/>
  <c r="H9" i="3"/>
  <c r="F7" i="3"/>
  <c r="H7" i="3" s="1"/>
  <c r="H142" i="3"/>
  <c r="F140" i="3"/>
  <c r="H25" i="3"/>
  <c r="F23" i="3"/>
  <c r="H41" i="3"/>
  <c r="F39" i="3"/>
  <c r="H39" i="3" s="1"/>
  <c r="C163" i="3"/>
  <c r="G165" i="3"/>
  <c r="G23" i="3"/>
  <c r="C104" i="3"/>
  <c r="G104" i="3" s="1"/>
  <c r="G117" i="3"/>
  <c r="C115" i="3"/>
  <c r="H217" i="3"/>
  <c r="F215" i="3"/>
  <c r="H73" i="3"/>
  <c r="F71" i="3"/>
  <c r="H71" i="3" s="1"/>
  <c r="C136" i="3"/>
  <c r="G138" i="3"/>
  <c r="G217" i="3"/>
  <c r="C215" i="3"/>
  <c r="H57" i="3"/>
  <c r="F55" i="3"/>
  <c r="H55" i="3" s="1"/>
  <c r="H163" i="3"/>
  <c r="F161" i="3"/>
  <c r="H117" i="3"/>
  <c r="F115" i="3"/>
  <c r="C248" i="2"/>
  <c r="G250" i="2"/>
  <c r="C452" i="2"/>
  <c r="G454" i="2"/>
  <c r="H184" i="2"/>
  <c r="F182" i="2"/>
  <c r="H325" i="2"/>
  <c r="E323" i="2"/>
  <c r="G50" i="2"/>
  <c r="C48" i="2"/>
  <c r="G200" i="2"/>
  <c r="H374" i="2"/>
  <c r="F372" i="2"/>
  <c r="F61" i="2"/>
  <c r="H61" i="2" s="1"/>
  <c r="H63" i="2"/>
  <c r="C180" i="2"/>
  <c r="G182" i="2"/>
  <c r="C224" i="2"/>
  <c r="G226" i="2"/>
  <c r="H456" i="2"/>
  <c r="F454" i="2"/>
  <c r="H102" i="2"/>
  <c r="F100" i="2"/>
  <c r="H100" i="2" s="1"/>
  <c r="H391" i="2"/>
  <c r="F389" i="2"/>
  <c r="C163" i="2"/>
  <c r="G165" i="2"/>
  <c r="C140" i="2"/>
  <c r="G142" i="2"/>
  <c r="C431" i="2"/>
  <c r="G433" i="2"/>
  <c r="H277" i="2"/>
  <c r="F275" i="2"/>
  <c r="H118" i="2"/>
  <c r="F116" i="2"/>
  <c r="H252" i="2"/>
  <c r="F250" i="2"/>
  <c r="C114" i="2"/>
  <c r="G114" i="2" s="1"/>
  <c r="G116" i="2"/>
  <c r="C323" i="2"/>
  <c r="G325" i="2"/>
  <c r="F32" i="2"/>
  <c r="H32" i="2" s="1"/>
  <c r="H34" i="2"/>
  <c r="F317" i="2"/>
  <c r="G9" i="2"/>
  <c r="C7" i="2"/>
  <c r="G7" i="2" s="1"/>
  <c r="H11" i="2"/>
  <c r="F9" i="2"/>
  <c r="H294" i="2"/>
  <c r="F292" i="2"/>
  <c r="H292" i="2" s="1"/>
  <c r="H228" i="2"/>
  <c r="F226" i="2"/>
  <c r="C391" i="2"/>
  <c r="G393" i="2"/>
  <c r="H202" i="2"/>
  <c r="F200" i="2"/>
  <c r="H159" i="2"/>
  <c r="G368" i="2"/>
  <c r="C345" i="2"/>
  <c r="G347" i="2"/>
  <c r="G74" i="2"/>
  <c r="C61" i="2"/>
  <c r="G61" i="2" s="1"/>
  <c r="F431" i="2"/>
  <c r="H433" i="2"/>
  <c r="H144" i="2"/>
  <c r="F142" i="2"/>
  <c r="H410" i="2"/>
  <c r="F408" i="2"/>
  <c r="H408" i="2" s="1"/>
  <c r="C273" i="2"/>
  <c r="G273" i="2" s="1"/>
  <c r="G275" i="2"/>
  <c r="H349" i="2"/>
  <c r="F347" i="2"/>
  <c r="H21" i="2"/>
  <c r="G26" i="5" l="1"/>
  <c r="C24" i="5"/>
  <c r="G24" i="5" s="1"/>
  <c r="N135" i="7"/>
  <c r="N146" i="7" s="1"/>
  <c r="M146" i="7"/>
  <c r="N164" i="7"/>
  <c r="N173" i="7" s="1"/>
  <c r="M173" i="7"/>
  <c r="M159" i="7"/>
  <c r="N151" i="7"/>
  <c r="N159" i="7" s="1"/>
  <c r="G58" i="5"/>
  <c r="C41" i="5"/>
  <c r="C495" i="5"/>
  <c r="G495" i="5" s="1"/>
  <c r="G497" i="5"/>
  <c r="G9" i="5"/>
  <c r="C7" i="5"/>
  <c r="G7" i="5" s="1"/>
  <c r="C249" i="5"/>
  <c r="G249" i="5" s="1"/>
  <c r="G251" i="5"/>
  <c r="H495" i="5"/>
  <c r="F493" i="5"/>
  <c r="H493" i="5" s="1"/>
  <c r="G442" i="5"/>
  <c r="C440" i="5"/>
  <c r="C282" i="5"/>
  <c r="G282" i="5" s="1"/>
  <c r="G284" i="5"/>
  <c r="G157" i="5"/>
  <c r="C155" i="5"/>
  <c r="H9" i="5"/>
  <c r="F7" i="5"/>
  <c r="H7" i="5" s="1"/>
  <c r="H41" i="5"/>
  <c r="H43" i="5"/>
  <c r="H24" i="5"/>
  <c r="H286" i="5"/>
  <c r="F284" i="5"/>
  <c r="H253" i="5"/>
  <c r="H440" i="5"/>
  <c r="F438" i="5"/>
  <c r="H438" i="5" s="1"/>
  <c r="H155" i="5"/>
  <c r="F153" i="5"/>
  <c r="G15" i="4"/>
  <c r="C13" i="4"/>
  <c r="H13" i="4"/>
  <c r="F11" i="4"/>
  <c r="G115" i="3"/>
  <c r="C113" i="3"/>
  <c r="F104" i="3"/>
  <c r="H104" i="3" s="1"/>
  <c r="H23" i="3"/>
  <c r="H140" i="3"/>
  <c r="F138" i="3"/>
  <c r="G136" i="3"/>
  <c r="C134" i="3"/>
  <c r="G215" i="3"/>
  <c r="C213" i="3"/>
  <c r="H188" i="3"/>
  <c r="F186" i="3"/>
  <c r="H115" i="3"/>
  <c r="F113" i="3"/>
  <c r="G163" i="3"/>
  <c r="C161" i="3"/>
  <c r="G190" i="3"/>
  <c r="C188" i="3"/>
  <c r="H161" i="3"/>
  <c r="F159" i="3"/>
  <c r="H215" i="3"/>
  <c r="F213" i="3"/>
  <c r="H142" i="2"/>
  <c r="F140" i="2"/>
  <c r="H250" i="2"/>
  <c r="F248" i="2"/>
  <c r="H454" i="2"/>
  <c r="F452" i="2"/>
  <c r="H372" i="2"/>
  <c r="F370" i="2"/>
  <c r="F180" i="2"/>
  <c r="H182" i="2"/>
  <c r="G345" i="2"/>
  <c r="C343" i="2"/>
  <c r="G431" i="2"/>
  <c r="C429" i="2"/>
  <c r="H226" i="2"/>
  <c r="F224" i="2"/>
  <c r="G140" i="2"/>
  <c r="C138" i="2"/>
  <c r="E321" i="2"/>
  <c r="H323" i="2"/>
  <c r="G391" i="2"/>
  <c r="C389" i="2"/>
  <c r="H347" i="2"/>
  <c r="F345" i="2"/>
  <c r="H116" i="2"/>
  <c r="F114" i="2"/>
  <c r="H114" i="2" s="1"/>
  <c r="H431" i="2"/>
  <c r="F429" i="2"/>
  <c r="G163" i="2"/>
  <c r="C161" i="2"/>
  <c r="G224" i="2"/>
  <c r="C222" i="2"/>
  <c r="G452" i="2"/>
  <c r="C450" i="2"/>
  <c r="H200" i="2"/>
  <c r="H9" i="2"/>
  <c r="F7" i="2"/>
  <c r="H7" i="2" s="1"/>
  <c r="F273" i="2"/>
  <c r="H273" i="2" s="1"/>
  <c r="H275" i="2"/>
  <c r="H389" i="2"/>
  <c r="F387" i="2"/>
  <c r="H387" i="2" s="1"/>
  <c r="G48" i="2"/>
  <c r="C131" i="2"/>
  <c r="G131" i="2" s="1"/>
  <c r="G323" i="2"/>
  <c r="C321" i="2"/>
  <c r="G180" i="2"/>
  <c r="C178" i="2"/>
  <c r="G178" i="2" s="1"/>
  <c r="G248" i="2"/>
  <c r="C246" i="2"/>
  <c r="G246" i="2" s="1"/>
  <c r="G155" i="5" l="1"/>
  <c r="C153" i="5"/>
  <c r="G153" i="5" s="1"/>
  <c r="F146" i="5"/>
  <c r="H146" i="5" s="1"/>
  <c r="H284" i="5"/>
  <c r="F282" i="5"/>
  <c r="H282" i="5" s="1"/>
  <c r="G440" i="5"/>
  <c r="C438" i="5"/>
  <c r="G438" i="5" s="1"/>
  <c r="G41" i="5"/>
  <c r="C146" i="5"/>
  <c r="G146" i="5" s="1"/>
  <c r="H153" i="5"/>
  <c r="H251" i="5"/>
  <c r="G13" i="4"/>
  <c r="C11" i="4"/>
  <c r="H11" i="4"/>
  <c r="F9" i="4"/>
  <c r="G213" i="3"/>
  <c r="C211" i="3"/>
  <c r="G113" i="3"/>
  <c r="C111" i="3"/>
  <c r="G161" i="3"/>
  <c r="C159" i="3"/>
  <c r="G134" i="3"/>
  <c r="C132" i="3"/>
  <c r="G188" i="3"/>
  <c r="C186" i="3"/>
  <c r="H213" i="3"/>
  <c r="F211" i="3"/>
  <c r="H113" i="3"/>
  <c r="F111" i="3"/>
  <c r="H138" i="3"/>
  <c r="F136" i="3"/>
  <c r="H159" i="3"/>
  <c r="F157" i="3"/>
  <c r="H157" i="3" s="1"/>
  <c r="H186" i="3"/>
  <c r="F184" i="3"/>
  <c r="C387" i="2"/>
  <c r="G389" i="2"/>
  <c r="C427" i="2"/>
  <c r="G427" i="2" s="1"/>
  <c r="G429" i="2"/>
  <c r="H452" i="2"/>
  <c r="F450" i="2"/>
  <c r="H224" i="2"/>
  <c r="F222" i="2"/>
  <c r="C319" i="2"/>
  <c r="G321" i="2"/>
  <c r="C159" i="2"/>
  <c r="G161" i="2"/>
  <c r="H429" i="2"/>
  <c r="F427" i="2"/>
  <c r="H427" i="2" s="1"/>
  <c r="E319" i="2"/>
  <c r="H321" i="2"/>
  <c r="G343" i="2"/>
  <c r="H248" i="2"/>
  <c r="F246" i="2"/>
  <c r="H246" i="2" s="1"/>
  <c r="H370" i="2"/>
  <c r="F368" i="2"/>
  <c r="C448" i="2"/>
  <c r="G448" i="2" s="1"/>
  <c r="G450" i="2"/>
  <c r="C136" i="2"/>
  <c r="G138" i="2"/>
  <c r="G222" i="2"/>
  <c r="C198" i="2"/>
  <c r="G198" i="2" s="1"/>
  <c r="H345" i="2"/>
  <c r="F343" i="2"/>
  <c r="F131" i="2"/>
  <c r="H131" i="2" s="1"/>
  <c r="H180" i="2"/>
  <c r="F178" i="2"/>
  <c r="H140" i="2"/>
  <c r="F138" i="2"/>
  <c r="H249" i="5" l="1"/>
  <c r="H520" i="5"/>
  <c r="C520" i="5"/>
  <c r="C9" i="4"/>
  <c r="G11" i="4"/>
  <c r="H9" i="4"/>
  <c r="F7" i="4"/>
  <c r="H7" i="4" s="1"/>
  <c r="H136" i="3"/>
  <c r="F134" i="3"/>
  <c r="G132" i="3"/>
  <c r="C209" i="3"/>
  <c r="G211" i="3"/>
  <c r="H111" i="3"/>
  <c r="F109" i="3"/>
  <c r="H184" i="3"/>
  <c r="F182" i="3"/>
  <c r="H182" i="3" s="1"/>
  <c r="C109" i="3"/>
  <c r="G111" i="3"/>
  <c r="G186" i="3"/>
  <c r="C184" i="3"/>
  <c r="G159" i="3"/>
  <c r="C157" i="3"/>
  <c r="G157" i="3" s="1"/>
  <c r="H211" i="3"/>
  <c r="F209" i="3"/>
  <c r="H178" i="2"/>
  <c r="E317" i="2"/>
  <c r="H319" i="2"/>
  <c r="G136" i="2"/>
  <c r="G319" i="2"/>
  <c r="C317" i="2"/>
  <c r="G317" i="2" s="1"/>
  <c r="G387" i="2"/>
  <c r="C366" i="2"/>
  <c r="H222" i="2"/>
  <c r="F198" i="2"/>
  <c r="H198" i="2" s="1"/>
  <c r="H343" i="2"/>
  <c r="F366" i="2"/>
  <c r="H366" i="2" s="1"/>
  <c r="H368" i="2"/>
  <c r="H450" i="2"/>
  <c r="F448" i="2"/>
  <c r="H448" i="2" s="1"/>
  <c r="H138" i="2"/>
  <c r="F136" i="2"/>
  <c r="G159" i="2"/>
  <c r="C151" i="5" l="1"/>
  <c r="G520" i="5"/>
  <c r="H151" i="5"/>
  <c r="H149" i="5"/>
  <c r="G9" i="4"/>
  <c r="C7" i="4"/>
  <c r="G7" i="4" s="1"/>
  <c r="H109" i="3"/>
  <c r="F107" i="3"/>
  <c r="H107" i="3" s="1"/>
  <c r="F132" i="3"/>
  <c r="H134" i="3"/>
  <c r="C182" i="3"/>
  <c r="G182" i="3" s="1"/>
  <c r="G184" i="3"/>
  <c r="G209" i="3"/>
  <c r="C207" i="3"/>
  <c r="G207" i="3" s="1"/>
  <c r="C233" i="3"/>
  <c r="G233" i="3" s="1"/>
  <c r="H209" i="3"/>
  <c r="F207" i="3"/>
  <c r="H207" i="3" s="1"/>
  <c r="G109" i="3"/>
  <c r="C107" i="3"/>
  <c r="G107" i="3" s="1"/>
  <c r="F341" i="2"/>
  <c r="H341" i="2" s="1"/>
  <c r="C134" i="2"/>
  <c r="G134" i="2" s="1"/>
  <c r="H136" i="2"/>
  <c r="F134" i="2"/>
  <c r="E134" i="2"/>
  <c r="E472" i="2"/>
  <c r="H317" i="2"/>
  <c r="G366" i="2"/>
  <c r="C341" i="2"/>
  <c r="G151" i="5" l="1"/>
  <c r="C149" i="5"/>
  <c r="G149" i="5" s="1"/>
  <c r="H132" i="3"/>
  <c r="F233" i="3"/>
  <c r="H233" i="3" s="1"/>
  <c r="F472" i="2"/>
  <c r="H472" i="2" s="1"/>
  <c r="G341" i="2"/>
  <c r="C472" i="2"/>
  <c r="G472" i="2" s="1"/>
  <c r="H134" i="2"/>
</calcChain>
</file>

<file path=xl/sharedStrings.xml><?xml version="1.0" encoding="utf-8"?>
<sst xmlns="http://schemas.openxmlformats.org/spreadsheetml/2006/main" count="1447" uniqueCount="353">
  <si>
    <t>DVOR TRAKOŠĆAN</t>
  </si>
  <si>
    <t>RAČUN PRIHODA I RASHODA PO EKONOMSKOJ KLASIFIKACIJI</t>
  </si>
  <si>
    <t>Brojčana oznaka i naziv</t>
  </si>
  <si>
    <t>Izvršenje 2022.</t>
  </si>
  <si>
    <t xml:space="preserve">Izvorni plan 2023. </t>
  </si>
  <si>
    <t>Izvršenje 2023.</t>
  </si>
  <si>
    <t>Tekući plan 2023. (III Rebalans)</t>
  </si>
  <si>
    <t>Indeks izvršenje / izvršenje prethodne godine</t>
  </si>
  <si>
    <t>Indeks izvršenje /tekući plan</t>
  </si>
  <si>
    <t>6</t>
  </si>
  <si>
    <t>Prihodi poslovanja</t>
  </si>
  <si>
    <t>63</t>
  </si>
  <si>
    <t>Pomoći iz inozemstva i od subjekata unutar općeg proračuna</t>
  </si>
  <si>
    <t>634</t>
  </si>
  <si>
    <t>Pomoći od izvanproračunskih korisnika</t>
  </si>
  <si>
    <t>6341</t>
  </si>
  <si>
    <t>Tekuće pomoći od izvanproračunskih korisnika</t>
  </si>
  <si>
    <t>639</t>
  </si>
  <si>
    <t>Prijenosi između proračunskih korisnika istog proračuna</t>
  </si>
  <si>
    <t>6391</t>
  </si>
  <si>
    <t>Tekući prijenosi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</si>
  <si>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</si>
  <si>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</si>
  <si>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</si>
  <si>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</si>
  <si>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</si>
  <si>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</si>
  <si>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 xml:space="preserve">Prihod od zateznih kamata </t>
  </si>
  <si>
    <t>-</t>
  </si>
  <si>
    <t>6415</t>
  </si>
  <si>
    <t>Prihodi od pozitivnih tečajnih razlika i razlika zbog primjene valutne klauzule</t>
  </si>
  <si>
    <t xml:space="preserve">Prihod od kamata na dane zajmove </t>
  </si>
  <si>
    <t>65</t>
  </si>
  <si>
    <t>Prihodi od upravnih i admin. pristojbi, pristojbi po posebn.propisima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</si>
  <si>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</si>
  <si>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</si>
  <si>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</si>
  <si>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</si>
  <si>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</si>
  <si>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</si>
  <si>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</si>
  <si>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</si>
  <si>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</si>
  <si>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</si>
  <si>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</si>
  <si>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</si>
  <si>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</si>
  <si>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</si>
  <si>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 xml:space="preserve">Tekuće donacije </t>
  </si>
  <si>
    <t>6632</t>
  </si>
  <si>
    <t>Kapitalne donacije</t>
  </si>
  <si>
    <t>67</t>
  </si>
  <si>
    <t>Prihodi iz nadležnog proračuna i od HZZO-a temeljem ugovornih obveza</t>
  </si>
  <si>
    <t>671</t>
  </si>
  <si>
    <t>Prihodi iz nadležnog proračuna za financiranje redovne djelatnosti prorač. kor.</t>
  </si>
  <si>
    <t>6711</t>
  </si>
  <si>
    <t>Prihodi iz nadležnog proračuna za financiranje rashoda poslovanja</t>
  </si>
  <si>
    <t>6712</t>
  </si>
  <si>
    <t>Prihodi iz nadležnog proračuna za fin. rashoda za nabavu nefinac. imovine</t>
  </si>
  <si>
    <t>68</t>
  </si>
  <si>
    <t>Kazne, upravne mjere i ostali prihodi</t>
  </si>
  <si>
    <t>683</t>
  </si>
  <si>
    <t>Ostali prihodi</t>
  </si>
  <si>
    <t>6831</t>
  </si>
  <si>
    <t>7</t>
  </si>
  <si>
    <t>Prihodi od prodaje nefinancijske imovine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</si>
  <si>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</si>
  <si>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</si>
  <si>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</si>
  <si>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</si>
  <si>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</si>
  <si>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</si>
  <si>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UKUPNO PRIHODI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</si>
  <si>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</si>
  <si>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</si>
  <si>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</si>
  <si>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</si>
  <si>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</si>
  <si>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</si>
  <si>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</si>
  <si>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</si>
  <si>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3112</t>
  </si>
  <si>
    <t>Plaće u naravi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</si>
  <si>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</si>
  <si>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</si>
  <si>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</si>
  <si>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</si>
  <si>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</si>
  <si>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</si>
  <si>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</si>
  <si>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</si>
  <si>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</si>
  <si>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</si>
  <si>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</si>
  <si>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</si>
  <si>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</si>
  <si>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</si>
  <si>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</si>
  <si>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</si>
  <si>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</si>
  <si>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</si>
  <si>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</si>
  <si>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</si>
  <si>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</si>
  <si>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</si>
  <si>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</si>
  <si>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</si>
  <si>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</si>
  <si>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</si>
  <si>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</si>
  <si>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</si>
  <si>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</si>
  <si>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</si>
  <si>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</si>
  <si>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</si>
  <si>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</si>
  <si>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</si>
  <si>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</si>
  <si>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</si>
  <si>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</si>
  <si>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</si>
  <si>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</si>
  <si>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</si>
  <si>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</si>
  <si>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</si>
  <si>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</si>
  <si>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</si>
  <si>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</si>
  <si>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 xml:space="preserve">Licenca 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</si>
  <si>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</si>
  <si>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</si>
  <si>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</si>
  <si>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</si>
  <si>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</si>
  <si>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</si>
  <si>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</si>
  <si>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</si>
  <si>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</si>
  <si>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</si>
  <si>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</si>
  <si>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</si>
  <si>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</si>
  <si>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</si>
  <si>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</si>
  <si>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</si>
  <si>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</si>
  <si>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</si>
  <si>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</si>
  <si>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</si>
  <si>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</si>
  <si>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</si>
  <si>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</si>
  <si>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</si>
  <si>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</si>
  <si>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</si>
  <si>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</si>
  <si>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</si>
  <si>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</si>
  <si>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</si>
  <si>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3432</t>
  </si>
  <si>
    <t>Negativne tečajne razlike i razlike zbog primjene valutne klauzule</t>
  </si>
  <si>
    <t>4</t>
  </si>
  <si>
    <t>Rashodi za nabavu nefinancijske imovine</t>
  </si>
  <si>
    <t>41</t>
  </si>
  <si>
    <t>Rashodi za nabavu neproizvedene dugotrajne imovine</t>
  </si>
  <si>
    <t>412</t>
  </si>
  <si>
    <t>Nematerijalna imovina</t>
  </si>
  <si>
    <t>4123</t>
  </si>
  <si>
    <t>Licence</t>
  </si>
  <si>
    <t>4126</t>
  </si>
  <si>
    <t>Ostala nematerijalna imovina</t>
  </si>
  <si>
    <t>42</t>
  </si>
  <si>
    <t>Rashodi za nabavu proizvedene dugotrajne imovine</t>
  </si>
  <si>
    <t>421</t>
  </si>
  <si>
    <t>Građevinski objekti</t>
  </si>
  <si>
    <t>4214</t>
  </si>
  <si>
    <t>Ostali građevinski objekti</t>
  </si>
  <si>
    <t>422</t>
  </si>
  <si>
    <t>Postrojenja i oprema</t>
  </si>
  <si>
    <t>4221</t>
  </si>
  <si>
    <t>Uredska oprema i namještaj</t>
  </si>
  <si>
    <t>4222</t>
  </si>
  <si>
    <t>Komunikacijska oprema</t>
  </si>
  <si>
    <t>4227</t>
  </si>
  <si>
    <t>Uređaji, strojevi i oprema za ostale namjene</t>
  </si>
  <si>
    <t>423</t>
  </si>
  <si>
    <t>Prijevozna sredstva</t>
  </si>
  <si>
    <t>4231</t>
  </si>
  <si>
    <t>Prijevozna sredstva u cestovnom prometu</t>
  </si>
  <si>
    <t>424</t>
  </si>
  <si>
    <t>Knjige, umjetnička djela i ostale izložbene vrijednosti</t>
  </si>
  <si>
    <t>4241</t>
  </si>
  <si>
    <t>Knjige</t>
  </si>
  <si>
    <t>4243</t>
  </si>
  <si>
    <t>Muzejski izlošci i predmeti prirodnih rijetkosti</t>
  </si>
  <si>
    <t>45</t>
  </si>
  <si>
    <t>Rashodi za dodatna ulaganja na nefinancijskoj imovini</t>
  </si>
  <si>
    <t>451</t>
  </si>
  <si>
    <t>Dodatna ulaganja na građevinskim objektima</t>
  </si>
  <si>
    <t>4511</t>
  </si>
  <si>
    <t>UKUPNO RASHODI:</t>
  </si>
  <si>
    <t>RAČUN PRIHODA I RASHODA PO IZVORIMA</t>
  </si>
  <si>
    <t xml:space="preserve">Izvorni plan </t>
  </si>
  <si>
    <t xml:space="preserve">Tekući plan 2023. (III Rebalans) </t>
  </si>
  <si>
    <t>11</t>
  </si>
  <si>
    <t>Iz proračuna</t>
  </si>
  <si>
    <t>Vlastiti prihodi</t>
  </si>
  <si>
    <t>43</t>
  </si>
  <si>
    <t>Ostali prihodi za posebne namjene</t>
  </si>
  <si>
    <t>52</t>
  </si>
  <si>
    <t>Ostale pomoći i darovnice</t>
  </si>
  <si>
    <t>61</t>
  </si>
  <si>
    <t>Donacije</t>
  </si>
  <si>
    <t>71</t>
  </si>
  <si>
    <t>Prihod od prodaje ili zamjene nef. imovine</t>
  </si>
  <si>
    <t>RAČUN PRIHODA I RASHODA PO FUNKCIJSKOJ KLASIFIKACIJI</t>
  </si>
  <si>
    <t xml:space="preserve">Služba kulture </t>
  </si>
  <si>
    <t>RAČUN PRIHODA I RASHODA PO PROGRAMSKOJ KLASIFIKACIJI</t>
  </si>
  <si>
    <t>Izvorni plan 2023.</t>
  </si>
  <si>
    <t xml:space="preserve">Prihodi od kamata na dane zajmove </t>
  </si>
  <si>
    <t>A780000</t>
  </si>
  <si>
    <t>ADMINISTRACIJA I UPRAVLJANJE</t>
  </si>
  <si>
    <t>A780001</t>
  </si>
  <si>
    <t>PROGRAMI MUZEJSKO-GALERIJSKE DJELATNOSTI</t>
  </si>
  <si>
    <t xml:space="preserve">Usluge tekućeg i investicijskog održavanja </t>
  </si>
  <si>
    <t xml:space="preserve">rashodi za nabavu nep.dug.imovine </t>
  </si>
  <si>
    <t xml:space="preserve">Nematerijalna imovina </t>
  </si>
  <si>
    <t xml:space="preserve">Uredska oprema i namještaj </t>
  </si>
  <si>
    <t>A) SAŽETAK RAČUNA PRIHODA I RASHODA</t>
  </si>
  <si>
    <t xml:space="preserve">PRIHODI/RASHODI TEKUĆA GODINA </t>
  </si>
  <si>
    <t>Izvršenje prethodne godine</t>
  </si>
  <si>
    <t>Plan tekuće godine</t>
  </si>
  <si>
    <t xml:space="preserve">Izvršenje tekuće godine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</si>
  <si>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</si>
  <si>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</si>
  <si>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</si>
  <si>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</si>
  <si>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</si>
  <si>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</si>
  <si>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</si>
  <si>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B) SAŽETAK RAČUNA FINANCIRANJA</t>
  </si>
  <si>
    <t xml:space="preserve">RAČUN FINANCIRANJA </t>
  </si>
  <si>
    <t>PRIMICI OD FINANCIJSKE IMOVINE I ZADUŽIVANJA</t>
  </si>
  <si>
    <t>IZDACI ZA FINANCIJSKU IMOVINU I OTPLATE ZAJMOVA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</si>
  <si>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</si>
  <si>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</si>
  <si>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</si>
  <si>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</si>
  <si>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</si>
  <si>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</si>
  <si>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</si>
  <si>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Prijedlog plana za 2023.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</si>
  <si>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</si>
  <si>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</si>
  <si>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</si>
  <si>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</si>
  <si>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UKUPNO Izvor financiranja Vlastiti prihodi</t>
  </si>
  <si>
    <t xml:space="preserve">Izvor financiranja 4 Prihodi za posebne namjene 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</si>
  <si>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</si>
  <si>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</si>
  <si>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</si>
  <si>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</si>
  <si>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</si>
  <si>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</si>
  <si>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</si>
  <si>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</si>
  <si>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</si>
  <si>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</si>
  <si>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</si>
  <si>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</si>
  <si>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</si>
  <si>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</si>
  <si>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</si>
  <si>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</si>
  <si>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</si>
  <si>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</si>
  <si>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</si>
  <si>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</si>
  <si>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</si>
  <si>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UKUPNO A/Tpr./Kpr.</t>
  </si>
  <si>
    <t xml:space="preserve">Izvor financiranja  3 Vlastiti prihodi </t>
  </si>
  <si>
    <t>Plaće</t>
  </si>
  <si>
    <t>Ostali rashodi</t>
  </si>
  <si>
    <t>Tekuće donacije</t>
  </si>
  <si>
    <t>Nematerijalna proizvedena imovina</t>
  </si>
  <si>
    <t xml:space="preserve">Ostali rashodi za zaposlene </t>
  </si>
  <si>
    <t>Kamate za primljene kredite i zajmove</t>
  </si>
  <si>
    <t>Naknade građanima i kućanstvima na temelju osiguranja i druge naknade</t>
  </si>
  <si>
    <t>Ostale naknade građanima i kućanstvima iz proračuna</t>
  </si>
  <si>
    <t>Izvor financiranja 6 Donacije</t>
  </si>
  <si>
    <t>Brojčana oznaka i naziv aktivnosti/tekućeg ili kapitalnog projekta</t>
  </si>
  <si>
    <t xml:space="preserve">Axxxxx3 </t>
  </si>
  <si>
    <t xml:space="preserve"> Plan 200x.</t>
  </si>
  <si>
    <t>Opći prihodi i primici</t>
  </si>
  <si>
    <t>Prihodi za posebne namjene</t>
  </si>
  <si>
    <t>Prihodi od nefinancijske imovine i nadoknade šteta s osnova osiguranja</t>
  </si>
  <si>
    <t>Namjenski primici od zaduživanja</t>
  </si>
  <si>
    <t xml:space="preserve"> Procjena 200x+1.</t>
  </si>
  <si>
    <t xml:space="preserve"> Procjena 200x+2.</t>
  </si>
  <si>
    <t xml:space="preserve">Axxxxx4 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</si>
  <si>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</si>
  <si>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</si>
  <si>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</si>
  <si>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</si>
  <si>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</si>
  <si>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</si>
  <si>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</si>
  <si>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</si>
  <si>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K102022 Projekt povećanja energetske učinkovitosti</t>
  </si>
  <si>
    <t xml:space="preserve">K102023 Projekt opremanja nastavnog centra </t>
  </si>
  <si>
    <t xml:space="preserve">RASHODI PO IZVORIMA FINANCIRANJA </t>
  </si>
  <si>
    <t xml:space="preserve">Vlastiti prihodi </t>
  </si>
  <si>
    <t xml:space="preserve">Pomoći </t>
  </si>
  <si>
    <t xml:space="preserve">Donacije </t>
  </si>
  <si>
    <t xml:space="preserve">POKRIĆE MANJKA </t>
  </si>
  <si>
    <t xml:space="preserve">Izvor financiranja 1  Opći prihodi i primici - pokriće manjka </t>
  </si>
  <si>
    <t xml:space="preserve">Rezultat poslovanja </t>
  </si>
  <si>
    <t xml:space="preserve">Manjak prihoda poslovanja </t>
  </si>
  <si>
    <t xml:space="preserve">Sveukupno rashodi tekuće godine </t>
  </si>
  <si>
    <t>Sveukupno rashodi + pokriveni manjak</t>
  </si>
  <si>
    <t xml:space="preserve">PREGLED UKUPNIH PRIHODA I RASHODA PO IZVORIMA FINANCIRANJA - DVOR TRAKOŠĆAN </t>
  </si>
  <si>
    <t>Oznaka IF</t>
  </si>
  <si>
    <t xml:space="preserve">Naziv izvora financiranja </t>
  </si>
  <si>
    <t>2021.</t>
  </si>
  <si>
    <t>2022.</t>
  </si>
  <si>
    <t xml:space="preserve">Izvršenje tekućeg plana </t>
  </si>
  <si>
    <t xml:space="preserve">Indeks </t>
  </si>
  <si>
    <t xml:space="preserve">Opći prihodi i primici </t>
  </si>
  <si>
    <t xml:space="preserve">DONOS </t>
  </si>
  <si>
    <t xml:space="preserve">PRIHODI </t>
  </si>
  <si>
    <t>RASHODI</t>
  </si>
  <si>
    <t xml:space="preserve">ODNOS </t>
  </si>
  <si>
    <t xml:space="preserve">4 </t>
  </si>
  <si>
    <t xml:space="preserve">Prihodi za posebne namjene </t>
  </si>
  <si>
    <t xml:space="preserve">5 </t>
  </si>
  <si>
    <t>Pomoći</t>
  </si>
  <si>
    <t>DONOS</t>
  </si>
  <si>
    <t>ODNOS</t>
  </si>
  <si>
    <t xml:space="preserve">Ukupni prihodi </t>
  </si>
  <si>
    <t>Ukupni rashodi</t>
  </si>
  <si>
    <t xml:space="preserve">UKUPNO DONOS </t>
  </si>
  <si>
    <t xml:space="preserve">Plan tekuće godine </t>
  </si>
  <si>
    <t xml:space="preserve">GODIŠNJI IZVJEŠTAJ O IZVRŠENJU FINANCIJSKOG PLANA ZA 2023.g. - DVOR TRAKOŠĆAN </t>
  </si>
  <si>
    <t xml:space="preserve">UKUPNI ODNOS  </t>
  </si>
  <si>
    <t>082</t>
  </si>
  <si>
    <t xml:space="preserve">RAZLIKA PRIMICI/IZDACI </t>
  </si>
  <si>
    <t xml:space="preserve">Izvršenje 2022. </t>
  </si>
  <si>
    <t>Indeks</t>
  </si>
  <si>
    <t xml:space="preserve">Kapitalne donacije </t>
  </si>
  <si>
    <t xml:space="preserve">PRIJENOS SREDSTVA IZ PRETHODNE GODINE </t>
  </si>
  <si>
    <t xml:space="preserve">PRIJENOS SREDSTAVA U SLJEDEĆOJ GODINI </t>
  </si>
  <si>
    <t xml:space="preserve">Donos </t>
  </si>
  <si>
    <t>NETO FINANCIRANJE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</si>
</sst>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&quot; &quot;;[Red]&quot;-&quot;#,##0&quot; &quot;"/>
  </numFmts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scheme val="minor"/>
    </font>
    <font>
      <sz val="10"/>
      <color rgb="FF000000"/>
      <name val="Arial"/>
      <family val="2"/>
    </font>
    <font>
      <sz val="12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name val="Arial"/>
      <family val="2"/>
    </font>
    <font>
      <b/>
      <sz val="12"/>
      <color indexed="56"/>
      <name val="Calibri"/>
      <family val="2"/>
    </font>
    <font>
      <i/>
      <sz val="12"/>
      <color rgb="FF002060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16" fillId="0" borderId="0"/>
    <xf numFmtId="0" fontId="18" fillId="0" borderId="0"/>
    <xf numFmtId="0" fontId="23" fillId="0" borderId="0"/>
    <xf numFmtId="0" fontId="26" fillId="0" borderId="0"/>
    <xf numFmtId="9" fontId="16" fillId="0" borderId="0" applyFont="0" applyFill="0" applyBorder="0" applyAlignment="0" applyProtection="0"/>
  </cellStyleXfs>
  <cellXfs count="3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164" fontId="5" fillId="2" borderId="3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0" fontId="6" fillId="2" borderId="0" xfId="0" applyNumberFormat="1" applyFont="1" applyFill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right"/>
    </xf>
    <xf numFmtId="10" fontId="6" fillId="0" borderId="0" xfId="0" applyNumberFormat="1" applyFont="1" applyAlignment="1">
      <alignment horizontal="right"/>
    </xf>
    <xf numFmtId="0" fontId="6" fillId="3" borderId="0" xfId="0" applyFont="1" applyFill="1" applyAlignment="1">
      <alignment horizontal="left"/>
    </xf>
    <xf numFmtId="164" fontId="6" fillId="3" borderId="0" xfId="0" applyNumberFormat="1" applyFont="1" applyFill="1" applyAlignment="1">
      <alignment horizontal="right"/>
    </xf>
    <xf numFmtId="10" fontId="6" fillId="3" borderId="0" xfId="0" applyNumberFormat="1" applyFont="1" applyFill="1" applyAlignment="1">
      <alignment horizontal="right"/>
    </xf>
    <xf numFmtId="0" fontId="8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0" fontId="9" fillId="4" borderId="0" xfId="0" applyFont="1" applyFill="1" applyAlignment="1">
      <alignment horizontal="left"/>
    </xf>
    <xf numFmtId="164" fontId="9" fillId="4" borderId="0" xfId="0" applyNumberFormat="1" applyFont="1" applyFill="1" applyAlignment="1">
      <alignment horizontal="right"/>
    </xf>
    <xf numFmtId="10" fontId="9" fillId="4" borderId="0" xfId="0" applyNumberFormat="1" applyFont="1" applyFill="1" applyAlignment="1">
      <alignment horizontal="right"/>
    </xf>
    <xf numFmtId="0" fontId="5" fillId="5" borderId="0" xfId="0" applyFont="1" applyFill="1" applyAlignment="1">
      <alignment horizontal="left"/>
    </xf>
    <xf numFmtId="164" fontId="5" fillId="5" borderId="0" xfId="0" applyNumberFormat="1" applyFont="1" applyFill="1" applyAlignment="1">
      <alignment horizontal="right"/>
    </xf>
    <xf numFmtId="10" fontId="5" fillId="5" borderId="0" xfId="0" applyNumberFormat="1" applyFont="1" applyFill="1" applyAlignment="1">
      <alignment horizontal="right"/>
    </xf>
    <xf numFmtId="0" fontId="10" fillId="0" borderId="0" xfId="0" applyFont="1"/>
    <xf numFmtId="0" fontId="11" fillId="6" borderId="0" xfId="0" applyFont="1" applyFill="1" applyAlignment="1">
      <alignment horizontal="left"/>
    </xf>
    <xf numFmtId="164" fontId="11" fillId="6" borderId="0" xfId="0" applyNumberFormat="1" applyFont="1" applyFill="1" applyAlignment="1">
      <alignment horizontal="right"/>
    </xf>
    <xf numFmtId="10" fontId="11" fillId="6" borderId="0" xfId="0" applyNumberFormat="1" applyFont="1" applyFill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right"/>
    </xf>
    <xf numFmtId="10" fontId="13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right"/>
    </xf>
    <xf numFmtId="10" fontId="14" fillId="0" borderId="0" xfId="0" applyNumberFormat="1" applyFont="1" applyAlignment="1">
      <alignment horizontal="right"/>
    </xf>
    <xf numFmtId="0" fontId="5" fillId="2" borderId="1" xfId="0" applyFont="1" applyFill="1" applyBorder="1"/>
    <xf numFmtId="0" fontId="5" fillId="2" borderId="2" xfId="0" applyFont="1" applyFill="1" applyBorder="1"/>
    <xf numFmtId="10" fontId="5" fillId="2" borderId="3" xfId="0" applyNumberFormat="1" applyFont="1" applyFill="1" applyBorder="1" applyAlignment="1">
      <alignment horizontal="center" wrapText="1"/>
    </xf>
    <xf numFmtId="0" fontId="6" fillId="2" borderId="0" xfId="0" applyFont="1" applyFill="1"/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0" fontId="6" fillId="3" borderId="0" xfId="0" applyFont="1" applyFill="1"/>
    <xf numFmtId="0" fontId="14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0" xfId="0" applyFont="1" applyFill="1"/>
    <xf numFmtId="164" fontId="6" fillId="4" borderId="0" xfId="0" applyNumberFormat="1" applyFont="1" applyFill="1" applyAlignment="1">
      <alignment horizontal="right"/>
    </xf>
    <xf numFmtId="10" fontId="6" fillId="4" borderId="0" xfId="0" applyNumberFormat="1" applyFont="1" applyFill="1" applyAlignment="1">
      <alignment horizontal="right"/>
    </xf>
    <xf numFmtId="0" fontId="6" fillId="5" borderId="0" xfId="0" applyFont="1" applyFill="1" applyAlignment="1">
      <alignment horizontal="left"/>
    </xf>
    <xf numFmtId="0" fontId="6" fillId="5" borderId="0" xfId="0" applyFont="1" applyFill="1"/>
    <xf numFmtId="164" fontId="6" fillId="5" borderId="0" xfId="0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64" fontId="9" fillId="0" borderId="0" xfId="0" applyNumberFormat="1" applyFont="1" applyAlignment="1">
      <alignment horizontal="right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164" fontId="9" fillId="6" borderId="0" xfId="0" applyNumberFormat="1" applyFont="1" applyFill="1" applyAlignment="1">
      <alignment horizontal="right"/>
    </xf>
    <xf numFmtId="10" fontId="9" fillId="6" borderId="0" xfId="0" applyNumberFormat="1" applyFont="1" applyFill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7" borderId="0" xfId="0" applyFont="1" applyFill="1" applyAlignment="1">
      <alignment horizontal="left"/>
    </xf>
    <xf numFmtId="0" fontId="5" fillId="7" borderId="0" xfId="0" applyFont="1" applyFill="1"/>
    <xf numFmtId="164" fontId="5" fillId="7" borderId="0" xfId="0" applyNumberFormat="1" applyFont="1" applyFill="1" applyAlignment="1">
      <alignment horizontal="right"/>
    </xf>
    <xf numFmtId="10" fontId="5" fillId="7" borderId="0" xfId="0" applyNumberFormat="1" applyFont="1" applyFill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8" borderId="0" xfId="0" applyFont="1" applyFill="1" applyAlignment="1">
      <alignment horizontal="left"/>
    </xf>
    <xf numFmtId="0" fontId="11" fillId="8" borderId="0" xfId="0" applyFont="1" applyFill="1"/>
    <xf numFmtId="164" fontId="11" fillId="8" borderId="0" xfId="0" applyNumberFormat="1" applyFont="1" applyFill="1" applyAlignment="1">
      <alignment horizontal="right"/>
    </xf>
    <xf numFmtId="10" fontId="11" fillId="8" borderId="0" xfId="0" applyNumberFormat="1" applyFont="1" applyFill="1" applyAlignment="1">
      <alignment horizontal="right"/>
    </xf>
    <xf numFmtId="10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164" fontId="14" fillId="9" borderId="0" xfId="0" applyNumberFormat="1" applyFont="1" applyFill="1" applyAlignment="1">
      <alignment horizontal="right"/>
    </xf>
    <xf numFmtId="0" fontId="13" fillId="0" borderId="0" xfId="0" applyFont="1"/>
    <xf numFmtId="0" fontId="15" fillId="0" borderId="0" xfId="0" applyFont="1"/>
    <xf numFmtId="0" fontId="6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right" vertical="center"/>
    </xf>
    <xf numFmtId="10" fontId="6" fillId="2" borderId="0" xfId="0" applyNumberFormat="1" applyFont="1" applyFill="1" applyAlignment="1">
      <alignment horizontal="right" vertical="center"/>
    </xf>
    <xf numFmtId="49" fontId="13" fillId="0" borderId="0" xfId="0" applyNumberFormat="1" applyFont="1" applyAlignment="1">
      <alignment horizontal="left"/>
    </xf>
    <xf numFmtId="0" fontId="13" fillId="8" borderId="0" xfId="0" applyFont="1" applyFill="1" applyAlignment="1">
      <alignment horizontal="left"/>
    </xf>
    <xf numFmtId="0" fontId="13" fillId="8" borderId="0" xfId="0" applyFont="1" applyFill="1"/>
    <xf numFmtId="164" fontId="13" fillId="8" borderId="0" xfId="0" applyNumberFormat="1" applyFont="1" applyFill="1" applyAlignment="1">
      <alignment horizontal="right"/>
    </xf>
    <xf numFmtId="164" fontId="12" fillId="8" borderId="0" xfId="0" applyNumberFormat="1" applyFont="1" applyFill="1" applyAlignment="1">
      <alignment horizontal="right"/>
    </xf>
    <xf numFmtId="10" fontId="12" fillId="8" borderId="0" xfId="0" applyNumberFormat="1" applyFont="1" applyFill="1" applyAlignment="1">
      <alignment horizontal="right"/>
    </xf>
    <xf numFmtId="164" fontId="12" fillId="0" borderId="0" xfId="0" applyNumberFormat="1" applyFont="1" applyAlignment="1">
      <alignment horizontal="right"/>
    </xf>
    <xf numFmtId="10" fontId="12" fillId="0" borderId="0" xfId="0" applyNumberFormat="1" applyFont="1" applyAlignment="1">
      <alignment horizontal="right"/>
    </xf>
    <xf numFmtId="0" fontId="19" fillId="0" borderId="0" xfId="2" applyFont="1"/>
    <xf numFmtId="0" fontId="17" fillId="11" borderId="4" xfId="2" applyFont="1" applyFill="1" applyBorder="1" applyAlignment="1">
      <alignment horizontal="center" vertical="center" wrapText="1"/>
    </xf>
    <xf numFmtId="3" fontId="17" fillId="12" borderId="4" xfId="2" applyNumberFormat="1" applyFont="1" applyFill="1" applyBorder="1" applyAlignment="1">
      <alignment vertical="center" wrapText="1"/>
    </xf>
    <xf numFmtId="3" fontId="19" fillId="0" borderId="0" xfId="2" applyNumberFormat="1" applyFont="1"/>
    <xf numFmtId="3" fontId="19" fillId="11" borderId="4" xfId="2" applyNumberFormat="1" applyFont="1" applyFill="1" applyBorder="1" applyAlignment="1">
      <alignment vertical="center" wrapText="1"/>
    </xf>
    <xf numFmtId="165" fontId="19" fillId="0" borderId="0" xfId="2" applyNumberFormat="1" applyFont="1"/>
    <xf numFmtId="3" fontId="19" fillId="11" borderId="4" xfId="2" applyNumberFormat="1" applyFont="1" applyFill="1" applyBorder="1" applyAlignment="1">
      <alignment vertical="center"/>
    </xf>
    <xf numFmtId="165" fontId="17" fillId="12" borderId="4" xfId="2" applyNumberFormat="1" applyFont="1" applyFill="1" applyBorder="1" applyAlignment="1">
      <alignment horizontal="right" vertical="center"/>
    </xf>
    <xf numFmtId="165" fontId="20" fillId="12" borderId="5" xfId="2" applyNumberFormat="1" applyFont="1" applyFill="1" applyBorder="1" applyAlignment="1">
      <alignment horizontal="right" vertical="center"/>
    </xf>
    <xf numFmtId="0" fontId="21" fillId="0" borderId="0" xfId="1" applyFont="1" applyAlignment="1">
      <alignment wrapText="1"/>
    </xf>
    <xf numFmtId="0" fontId="17" fillId="0" borderId="0" xfId="3" applyFont="1" applyAlignment="1">
      <alignment vertical="center" wrapText="1"/>
    </xf>
    <xf numFmtId="3" fontId="19" fillId="0" borderId="0" xfId="3" applyNumberFormat="1" applyFont="1"/>
    <xf numFmtId="3" fontId="17" fillId="0" borderId="0" xfId="3" applyNumberFormat="1" applyFont="1" applyAlignment="1">
      <alignment vertical="center"/>
    </xf>
    <xf numFmtId="49" fontId="20" fillId="0" borderId="0" xfId="3" applyNumberFormat="1" applyFont="1"/>
    <xf numFmtId="49" fontId="19" fillId="0" borderId="0" xfId="3" applyNumberFormat="1" applyFont="1" applyAlignment="1">
      <alignment horizontal="center"/>
    </xf>
    <xf numFmtId="49" fontId="19" fillId="0" borderId="0" xfId="3" applyNumberFormat="1" applyFont="1"/>
    <xf numFmtId="0" fontId="17" fillId="0" borderId="7" xfId="3" applyFont="1" applyBorder="1" applyAlignment="1">
      <alignment horizontal="center" vertical="center" wrapText="1"/>
    </xf>
    <xf numFmtId="0" fontId="17" fillId="0" borderId="8" xfId="3" applyFont="1" applyBorder="1" applyAlignment="1">
      <alignment horizontal="center" vertical="center" wrapText="1"/>
    </xf>
    <xf numFmtId="0" fontId="20" fillId="0" borderId="9" xfId="3" applyFont="1" applyBorder="1" applyAlignment="1">
      <alignment horizontal="center" vertical="center"/>
    </xf>
    <xf numFmtId="0" fontId="20" fillId="0" borderId="10" xfId="3" applyFont="1" applyBorder="1" applyAlignment="1">
      <alignment horizontal="left" vertical="center" wrapText="1"/>
    </xf>
    <xf numFmtId="3" fontId="20" fillId="0" borderId="10" xfId="3" applyNumberFormat="1" applyFont="1" applyBorder="1" applyAlignment="1">
      <alignment horizontal="right" vertical="center"/>
    </xf>
    <xf numFmtId="3" fontId="20" fillId="0" borderId="11" xfId="3" applyNumberFormat="1" applyFont="1" applyBorder="1" applyAlignment="1">
      <alignment horizontal="right" vertical="center"/>
    </xf>
    <xf numFmtId="0" fontId="25" fillId="0" borderId="12" xfId="3" applyFont="1" applyBorder="1" applyAlignment="1">
      <alignment horizontal="center" vertical="center"/>
    </xf>
    <xf numFmtId="0" fontId="25" fillId="0" borderId="13" xfId="3" applyFont="1" applyBorder="1" applyAlignment="1">
      <alignment horizontal="left" vertical="center" wrapText="1"/>
    </xf>
    <xf numFmtId="3" fontId="25" fillId="0" borderId="13" xfId="3" applyNumberFormat="1" applyFont="1" applyBorder="1" applyAlignment="1">
      <alignment vertical="center"/>
    </xf>
    <xf numFmtId="3" fontId="25" fillId="0" borderId="14" xfId="3" applyNumberFormat="1" applyFont="1" applyBorder="1" applyAlignment="1">
      <alignment vertical="center"/>
    </xf>
    <xf numFmtId="0" fontId="25" fillId="0" borderId="15" xfId="3" applyFont="1" applyBorder="1" applyAlignment="1">
      <alignment horizontal="center" vertical="center"/>
    </xf>
    <xf numFmtId="0" fontId="25" fillId="0" borderId="16" xfId="3" applyFont="1" applyBorder="1" applyAlignment="1">
      <alignment horizontal="left" vertical="center" wrapText="1"/>
    </xf>
    <xf numFmtId="3" fontId="25" fillId="0" borderId="16" xfId="3" applyNumberFormat="1" applyFont="1" applyBorder="1" applyAlignment="1">
      <alignment vertical="center"/>
    </xf>
    <xf numFmtId="3" fontId="25" fillId="0" borderId="17" xfId="3" applyNumberFormat="1" applyFont="1" applyBorder="1" applyAlignment="1">
      <alignment vertical="center"/>
    </xf>
    <xf numFmtId="49" fontId="20" fillId="0" borderId="2" xfId="3" quotePrefix="1" applyNumberFormat="1" applyFont="1" applyBorder="1" applyAlignment="1">
      <alignment horizontal="left" vertical="center"/>
    </xf>
    <xf numFmtId="3" fontId="20" fillId="0" borderId="3" xfId="3" applyNumberFormat="1" applyFont="1" applyBorder="1" applyAlignment="1">
      <alignment horizontal="right" vertical="center"/>
    </xf>
    <xf numFmtId="3" fontId="20" fillId="0" borderId="0" xfId="3" quotePrefix="1" applyNumberFormat="1" applyFont="1" applyAlignment="1">
      <alignment horizontal="center" vertical="center"/>
    </xf>
    <xf numFmtId="3" fontId="20" fillId="0" borderId="0" xfId="3" applyNumberFormat="1" applyFont="1" applyAlignment="1">
      <alignment horizontal="right" vertical="center"/>
    </xf>
    <xf numFmtId="0" fontId="20" fillId="0" borderId="12" xfId="3" applyFont="1" applyBorder="1" applyAlignment="1">
      <alignment horizontal="center" vertical="center"/>
    </xf>
    <xf numFmtId="0" fontId="20" fillId="0" borderId="13" xfId="3" applyFont="1" applyBorder="1" applyAlignment="1">
      <alignment horizontal="left" vertical="center" wrapText="1"/>
    </xf>
    <xf numFmtId="3" fontId="20" fillId="0" borderId="13" xfId="3" applyNumberFormat="1" applyFont="1" applyBorder="1" applyAlignment="1">
      <alignment horizontal="right" vertical="center"/>
    </xf>
    <xf numFmtId="3" fontId="20" fillId="0" borderId="14" xfId="3" applyNumberFormat="1" applyFont="1" applyBorder="1" applyAlignment="1">
      <alignment horizontal="right" vertical="center"/>
    </xf>
    <xf numFmtId="0" fontId="19" fillId="0" borderId="0" xfId="3" applyFont="1" applyAlignment="1">
      <alignment horizontal="center"/>
    </xf>
    <xf numFmtId="3" fontId="20" fillId="0" borderId="0" xfId="3" applyNumberFormat="1" applyFont="1"/>
    <xf numFmtId="3" fontId="17" fillId="0" borderId="0" xfId="3" applyNumberFormat="1" applyFont="1" applyAlignment="1">
      <alignment horizontal="center" vertical="center" wrapText="1"/>
    </xf>
    <xf numFmtId="3" fontId="17" fillId="0" borderId="0" xfId="3" quotePrefix="1" applyNumberFormat="1" applyFont="1" applyAlignment="1">
      <alignment horizontal="center" vertical="center" wrapText="1"/>
    </xf>
    <xf numFmtId="3" fontId="17" fillId="0" borderId="6" xfId="3" quotePrefix="1" applyNumberFormat="1" applyFont="1" applyBorder="1" applyAlignment="1">
      <alignment horizontal="center" vertical="center" wrapText="1"/>
    </xf>
    <xf numFmtId="3" fontId="19" fillId="0" borderId="0" xfId="3" applyNumberFormat="1" applyFont="1" applyAlignment="1">
      <alignment horizontal="center" vertical="center" wrapText="1"/>
    </xf>
    <xf numFmtId="3" fontId="20" fillId="0" borderId="0" xfId="3" applyNumberFormat="1" applyFont="1" applyAlignment="1">
      <alignment horizontal="right"/>
    </xf>
    <xf numFmtId="3" fontId="17" fillId="0" borderId="0" xfId="3" applyNumberFormat="1" applyFont="1"/>
    <xf numFmtId="3" fontId="25" fillId="0" borderId="13" xfId="3" applyNumberFormat="1" applyFont="1" applyBorder="1" applyAlignment="1">
      <alignment horizontal="right" vertical="center"/>
    </xf>
    <xf numFmtId="3" fontId="25" fillId="0" borderId="14" xfId="3" applyNumberFormat="1" applyFont="1" applyBorder="1" applyAlignment="1">
      <alignment horizontal="right" vertical="center"/>
    </xf>
    <xf numFmtId="3" fontId="25" fillId="0" borderId="0" xfId="3" applyNumberFormat="1" applyFont="1" applyAlignment="1">
      <alignment horizontal="right" vertical="center"/>
    </xf>
    <xf numFmtId="3" fontId="25" fillId="0" borderId="16" xfId="3" applyNumberFormat="1" applyFont="1" applyBorder="1" applyAlignment="1">
      <alignment horizontal="right" vertical="center"/>
    </xf>
    <xf numFmtId="3" fontId="25" fillId="0" borderId="17" xfId="3" applyNumberFormat="1" applyFont="1" applyBorder="1" applyAlignment="1">
      <alignment horizontal="right" vertical="center"/>
    </xf>
    <xf numFmtId="3" fontId="20" fillId="0" borderId="2" xfId="3" quotePrefix="1" applyNumberFormat="1" applyFont="1" applyBorder="1" applyAlignment="1">
      <alignment horizontal="left" vertical="center"/>
    </xf>
    <xf numFmtId="0" fontId="19" fillId="0" borderId="0" xfId="3" applyFont="1" applyAlignment="1">
      <alignment horizontal="center" wrapText="1"/>
    </xf>
    <xf numFmtId="0" fontId="17" fillId="0" borderId="0" xfId="3" applyFont="1"/>
    <xf numFmtId="49" fontId="20" fillId="0" borderId="2" xfId="3" quotePrefix="1" applyNumberFormat="1" applyFont="1" applyBorder="1" applyAlignment="1">
      <alignment horizontal="left" vertical="center" wrapText="1"/>
    </xf>
    <xf numFmtId="49" fontId="20" fillId="0" borderId="0" xfId="3" quotePrefix="1" applyNumberFormat="1" applyFont="1" applyAlignment="1">
      <alignment horizontal="center" vertical="center" wrapText="1"/>
    </xf>
    <xf numFmtId="0" fontId="20" fillId="0" borderId="0" xfId="3" quotePrefix="1" applyFont="1" applyAlignment="1">
      <alignment horizontal="left" vertical="center"/>
    </xf>
    <xf numFmtId="49" fontId="19" fillId="0" borderId="0" xfId="3" applyNumberFormat="1" applyFont="1" applyAlignment="1">
      <alignment vertical="center"/>
    </xf>
    <xf numFmtId="49" fontId="19" fillId="0" borderId="0" xfId="3" applyNumberFormat="1" applyFont="1" applyAlignment="1">
      <alignment horizontal="center" vertical="center"/>
    </xf>
    <xf numFmtId="3" fontId="20" fillId="0" borderId="2" xfId="3" quotePrefix="1" applyNumberFormat="1" applyFont="1" applyBorder="1" applyAlignment="1">
      <alignment horizontal="center" vertical="center"/>
    </xf>
    <xf numFmtId="3" fontId="20" fillId="0" borderId="3" xfId="3" applyNumberFormat="1" applyFont="1" applyBorder="1" applyAlignment="1">
      <alignment vertical="center"/>
    </xf>
    <xf numFmtId="0" fontId="17" fillId="0" borderId="0" xfId="3" applyFont="1" applyAlignment="1">
      <alignment wrapText="1"/>
    </xf>
    <xf numFmtId="3" fontId="17" fillId="0" borderId="0" xfId="3" quotePrefix="1" applyNumberFormat="1" applyFont="1" applyAlignment="1">
      <alignment vertical="center" wrapText="1"/>
    </xf>
    <xf numFmtId="3" fontId="19" fillId="0" borderId="0" xfId="3" applyNumberFormat="1" applyFont="1" applyAlignment="1">
      <alignment horizontal="left"/>
    </xf>
    <xf numFmtId="3" fontId="17" fillId="0" borderId="0" xfId="3" quotePrefix="1" applyNumberFormat="1" applyFont="1" applyAlignment="1">
      <alignment horizontal="left"/>
    </xf>
    <xf numFmtId="3" fontId="17" fillId="0" borderId="0" xfId="3" quotePrefix="1" applyNumberFormat="1" applyFont="1" applyAlignment="1">
      <alignment horizontal="left" vertical="center" wrapText="1"/>
    </xf>
    <xf numFmtId="3" fontId="17" fillId="0" borderId="0" xfId="3" applyNumberFormat="1" applyFont="1" applyAlignment="1">
      <alignment horizontal="left"/>
    </xf>
    <xf numFmtId="3" fontId="20" fillId="0" borderId="0" xfId="3" quotePrefix="1" applyNumberFormat="1" applyFont="1" applyAlignment="1">
      <alignment horizontal="left" vertical="center"/>
    </xf>
    <xf numFmtId="3" fontId="20" fillId="0" borderId="0" xfId="3" applyNumberFormat="1" applyFont="1" applyAlignment="1">
      <alignment vertical="center"/>
    </xf>
    <xf numFmtId="0" fontId="20" fillId="0" borderId="12" xfId="3" applyFont="1" applyBorder="1" applyAlignment="1">
      <alignment horizontal="center"/>
    </xf>
    <xf numFmtId="0" fontId="25" fillId="0" borderId="12" xfId="3" applyFont="1" applyBorder="1" applyAlignment="1">
      <alignment horizontal="center"/>
    </xf>
    <xf numFmtId="3" fontId="25" fillId="0" borderId="0" xfId="3" applyNumberFormat="1" applyFont="1" applyAlignment="1">
      <alignment vertical="center"/>
    </xf>
    <xf numFmtId="3" fontId="25" fillId="0" borderId="0" xfId="3" applyNumberFormat="1" applyFont="1"/>
    <xf numFmtId="3" fontId="20" fillId="0" borderId="2" xfId="3" applyNumberFormat="1" applyFont="1" applyBorder="1" applyAlignment="1">
      <alignment horizontal="right" vertical="center"/>
    </xf>
    <xf numFmtId="0" fontId="20" fillId="0" borderId="9" xfId="3" applyFont="1" applyBorder="1" applyAlignment="1">
      <alignment horizontal="center"/>
    </xf>
    <xf numFmtId="3" fontId="20" fillId="0" borderId="19" xfId="3" applyNumberFormat="1" applyFont="1" applyBorder="1" applyAlignment="1">
      <alignment horizontal="right"/>
    </xf>
    <xf numFmtId="3" fontId="20" fillId="0" borderId="10" xfId="3" applyNumberFormat="1" applyFont="1" applyBorder="1" applyAlignment="1">
      <alignment horizontal="right"/>
    </xf>
    <xf numFmtId="3" fontId="19" fillId="0" borderId="13" xfId="3" applyNumberFormat="1" applyFont="1" applyBorder="1"/>
    <xf numFmtId="0" fontId="20" fillId="0" borderId="13" xfId="4" applyFont="1" applyBorder="1" applyAlignment="1">
      <alignment horizontal="left" vertical="center" wrapText="1"/>
    </xf>
    <xf numFmtId="3" fontId="19" fillId="0" borderId="14" xfId="3" applyNumberFormat="1" applyFont="1" applyBorder="1" applyAlignment="1">
      <alignment vertical="center"/>
    </xf>
    <xf numFmtId="0" fontId="19" fillId="0" borderId="12" xfId="3" applyFont="1" applyBorder="1" applyAlignment="1">
      <alignment horizontal="center" vertical="center"/>
    </xf>
    <xf numFmtId="0" fontId="19" fillId="0" borderId="13" xfId="3" applyFont="1" applyBorder="1" applyAlignment="1">
      <alignment horizontal="left" vertical="center" wrapText="1"/>
    </xf>
    <xf numFmtId="3" fontId="19" fillId="0" borderId="13" xfId="3" applyNumberFormat="1" applyFont="1" applyBorder="1" applyAlignment="1">
      <alignment horizontal="right"/>
    </xf>
    <xf numFmtId="3" fontId="19" fillId="0" borderId="20" xfId="3" applyNumberFormat="1" applyFont="1" applyBorder="1"/>
    <xf numFmtId="3" fontId="19" fillId="0" borderId="21" xfId="3" applyNumberFormat="1" applyFont="1" applyBorder="1"/>
    <xf numFmtId="3" fontId="19" fillId="0" borderId="14" xfId="3" applyNumberFormat="1" applyFont="1" applyBorder="1"/>
    <xf numFmtId="3" fontId="20" fillId="0" borderId="13" xfId="3" applyNumberFormat="1" applyFont="1" applyBorder="1" applyAlignment="1">
      <alignment horizontal="right"/>
    </xf>
    <xf numFmtId="0" fontId="19" fillId="0" borderId="15" xfId="3" applyFont="1" applyBorder="1" applyAlignment="1">
      <alignment horizontal="center" vertical="center"/>
    </xf>
    <xf numFmtId="0" fontId="19" fillId="0" borderId="16" xfId="3" applyFont="1" applyBorder="1" applyAlignment="1">
      <alignment horizontal="left" vertical="center" wrapText="1"/>
    </xf>
    <xf numFmtId="3" fontId="19" fillId="0" borderId="16" xfId="3" applyNumberFormat="1" applyFont="1" applyBorder="1" applyAlignment="1">
      <alignment horizontal="right"/>
    </xf>
    <xf numFmtId="3" fontId="19" fillId="0" borderId="16" xfId="3" applyNumberFormat="1" applyFont="1" applyBorder="1"/>
    <xf numFmtId="3" fontId="19" fillId="0" borderId="16" xfId="3" applyNumberFormat="1" applyFont="1" applyBorder="1" applyAlignment="1">
      <alignment horizontal="right" vertical="center"/>
    </xf>
    <xf numFmtId="3" fontId="19" fillId="0" borderId="17" xfId="3" applyNumberFormat="1" applyFont="1" applyBorder="1"/>
    <xf numFmtId="3" fontId="20" fillId="0" borderId="18" xfId="3" quotePrefix="1" applyNumberFormat="1" applyFont="1" applyBorder="1" applyAlignment="1">
      <alignment horizontal="center" vertical="center"/>
    </xf>
    <xf numFmtId="3" fontId="19" fillId="0" borderId="13" xfId="3" applyNumberFormat="1" applyFont="1" applyBorder="1" applyAlignment="1">
      <alignment horizontal="right" vertical="center"/>
    </xf>
    <xf numFmtId="3" fontId="20" fillId="0" borderId="0" xfId="3" applyNumberFormat="1" applyFont="1" applyAlignment="1">
      <alignment horizontal="center" vertical="center"/>
    </xf>
    <xf numFmtId="0" fontId="20" fillId="0" borderId="2" xfId="3" quotePrefix="1" applyFont="1" applyBorder="1" applyAlignment="1">
      <alignment horizontal="center" vertical="center"/>
    </xf>
    <xf numFmtId="3" fontId="19" fillId="0" borderId="0" xfId="3" applyNumberFormat="1" applyFont="1" applyAlignment="1">
      <alignment vertical="center"/>
    </xf>
    <xf numFmtId="0" fontId="20" fillId="0" borderId="18" xfId="3" quotePrefix="1" applyFont="1" applyBorder="1" applyAlignment="1">
      <alignment horizontal="center" vertical="center"/>
    </xf>
    <xf numFmtId="0" fontId="20" fillId="0" borderId="0" xfId="3" quotePrefix="1" applyFont="1" applyAlignment="1">
      <alignment horizontal="center" vertical="center"/>
    </xf>
    <xf numFmtId="3" fontId="20" fillId="0" borderId="0" xfId="3" applyNumberFormat="1" applyFont="1" applyAlignment="1">
      <alignment horizontal="center"/>
    </xf>
    <xf numFmtId="3" fontId="19" fillId="0" borderId="0" xfId="3" applyNumberFormat="1" applyFont="1" applyAlignment="1">
      <alignment horizontal="right" vertical="center"/>
    </xf>
    <xf numFmtId="3" fontId="20" fillId="0" borderId="25" xfId="3" quotePrefix="1" applyNumberFormat="1" applyFont="1" applyBorder="1" applyAlignment="1">
      <alignment horizontal="center" vertical="center"/>
    </xf>
    <xf numFmtId="3" fontId="20" fillId="0" borderId="8" xfId="3" applyNumberFormat="1" applyFont="1" applyBorder="1" applyAlignment="1">
      <alignment horizontal="right" vertical="center"/>
    </xf>
    <xf numFmtId="3" fontId="19" fillId="0" borderId="0" xfId="3" applyNumberFormat="1" applyFont="1" applyAlignment="1">
      <alignment horizontal="left" vertical="center"/>
    </xf>
    <xf numFmtId="3" fontId="17" fillId="0" borderId="0" xfId="3" applyNumberFormat="1" applyFont="1" applyAlignment="1">
      <alignment horizontal="left" vertical="center"/>
    </xf>
    <xf numFmtId="3" fontId="19" fillId="0" borderId="0" xfId="3" applyNumberFormat="1" applyFont="1" applyAlignment="1">
      <alignment horizontal="center"/>
    </xf>
    <xf numFmtId="3" fontId="20" fillId="0" borderId="0" xfId="3" applyNumberFormat="1" applyFont="1" applyAlignment="1">
      <alignment vertical="center" wrapText="1"/>
    </xf>
    <xf numFmtId="3" fontId="20" fillId="0" borderId="0" xfId="3" quotePrefix="1" applyNumberFormat="1" applyFont="1" applyAlignment="1">
      <alignment vertical="center"/>
    </xf>
    <xf numFmtId="3" fontId="20" fillId="0" borderId="3" xfId="3" applyNumberFormat="1" applyFont="1" applyBorder="1"/>
    <xf numFmtId="3" fontId="20" fillId="0" borderId="2" xfId="3" applyNumberFormat="1" applyFont="1" applyBorder="1"/>
    <xf numFmtId="3" fontId="20" fillId="10" borderId="0" xfId="3" quotePrefix="1" applyNumberFormat="1" applyFont="1" applyFill="1" applyAlignment="1">
      <alignment horizontal="center" vertical="center"/>
    </xf>
    <xf numFmtId="3" fontId="20" fillId="10" borderId="0" xfId="3" applyNumberFormat="1" applyFont="1" applyFill="1" applyAlignment="1">
      <alignment vertical="center"/>
    </xf>
    <xf numFmtId="3" fontId="19" fillId="10" borderId="0" xfId="3" applyNumberFormat="1" applyFont="1" applyFill="1"/>
    <xf numFmtId="0" fontId="19" fillId="10" borderId="0" xfId="3" applyFont="1" applyFill="1" applyAlignment="1">
      <alignment horizontal="center"/>
    </xf>
    <xf numFmtId="3" fontId="17" fillId="10" borderId="3" xfId="3" applyNumberFormat="1" applyFont="1" applyFill="1" applyBorder="1" applyAlignment="1">
      <alignment horizontal="center" vertical="center" wrapText="1"/>
    </xf>
    <xf numFmtId="3" fontId="17" fillId="10" borderId="1" xfId="3" applyNumberFormat="1" applyFont="1" applyFill="1" applyBorder="1" applyAlignment="1">
      <alignment horizontal="center" vertical="center"/>
    </xf>
    <xf numFmtId="49" fontId="17" fillId="10" borderId="3" xfId="3" applyNumberFormat="1" applyFont="1" applyFill="1" applyBorder="1" applyAlignment="1">
      <alignment horizontal="center" vertical="center"/>
    </xf>
    <xf numFmtId="3" fontId="17" fillId="10" borderId="3" xfId="3" applyNumberFormat="1" applyFont="1" applyFill="1" applyBorder="1" applyAlignment="1">
      <alignment horizontal="left" vertical="center"/>
    </xf>
    <xf numFmtId="3" fontId="17" fillId="10" borderId="3" xfId="3" applyNumberFormat="1" applyFont="1" applyFill="1" applyBorder="1" applyAlignment="1">
      <alignment horizontal="center" vertical="center"/>
    </xf>
    <xf numFmtId="49" fontId="20" fillId="10" borderId="27" xfId="3" applyNumberFormat="1" applyFont="1" applyFill="1" applyBorder="1" applyAlignment="1">
      <alignment horizontal="center" vertical="center"/>
    </xf>
    <xf numFmtId="49" fontId="20" fillId="10" borderId="28" xfId="3" applyNumberFormat="1" applyFont="1" applyFill="1" applyBorder="1" applyAlignment="1">
      <alignment vertical="center"/>
    </xf>
    <xf numFmtId="49" fontId="20" fillId="10" borderId="26" xfId="3" applyNumberFormat="1" applyFont="1" applyFill="1" applyBorder="1" applyAlignment="1">
      <alignment vertical="center"/>
    </xf>
    <xf numFmtId="3" fontId="25" fillId="10" borderId="29" xfId="3" applyNumberFormat="1" applyFont="1" applyFill="1" applyBorder="1"/>
    <xf numFmtId="0" fontId="25" fillId="10" borderId="30" xfId="3" applyFont="1" applyFill="1" applyBorder="1" applyAlignment="1">
      <alignment horizontal="center" vertical="center"/>
    </xf>
    <xf numFmtId="3" fontId="25" fillId="10" borderId="31" xfId="3" applyNumberFormat="1" applyFont="1" applyFill="1" applyBorder="1" applyAlignment="1">
      <alignment vertical="center"/>
    </xf>
    <xf numFmtId="3" fontId="25" fillId="10" borderId="7" xfId="3" applyNumberFormat="1" applyFont="1" applyFill="1" applyBorder="1" applyAlignment="1">
      <alignment vertical="center"/>
    </xf>
    <xf numFmtId="49" fontId="20" fillId="10" borderId="3" xfId="3" applyNumberFormat="1" applyFont="1" applyFill="1" applyBorder="1" applyAlignment="1">
      <alignment horizontal="center" vertical="center"/>
    </xf>
    <xf numFmtId="49" fontId="20" fillId="10" borderId="3" xfId="3" applyNumberFormat="1" applyFont="1" applyFill="1" applyBorder="1" applyAlignment="1">
      <alignment horizontal="right" vertical="center"/>
    </xf>
    <xf numFmtId="49" fontId="20" fillId="10" borderId="3" xfId="3" applyNumberFormat="1" applyFont="1" applyFill="1" applyBorder="1" applyAlignment="1">
      <alignment vertical="center"/>
    </xf>
    <xf numFmtId="3" fontId="25" fillId="10" borderId="3" xfId="3" applyNumberFormat="1" applyFont="1" applyFill="1" applyBorder="1"/>
    <xf numFmtId="0" fontId="28" fillId="10" borderId="3" xfId="3" applyFont="1" applyFill="1" applyBorder="1" applyAlignment="1">
      <alignment horizontal="right" vertical="center"/>
    </xf>
    <xf numFmtId="3" fontId="25" fillId="10" borderId="3" xfId="3" applyNumberFormat="1" applyFont="1" applyFill="1" applyBorder="1" applyAlignment="1">
      <alignment vertical="center"/>
    </xf>
    <xf numFmtId="49" fontId="19" fillId="10" borderId="3" xfId="3" applyNumberFormat="1" applyFont="1" applyFill="1" applyBorder="1" applyAlignment="1">
      <alignment vertical="center"/>
    </xf>
    <xf numFmtId="3" fontId="19" fillId="10" borderId="3" xfId="3" applyNumberFormat="1" applyFont="1" applyFill="1" applyBorder="1" applyAlignment="1">
      <alignment horizontal="right" vertical="center"/>
    </xf>
    <xf numFmtId="3" fontId="20" fillId="10" borderId="3" xfId="3" applyNumberFormat="1" applyFont="1" applyFill="1" applyBorder="1" applyAlignment="1">
      <alignment horizontal="right" vertical="center"/>
    </xf>
    <xf numFmtId="3" fontId="28" fillId="10" borderId="3" xfId="3" applyNumberFormat="1" applyFont="1" applyFill="1" applyBorder="1" applyAlignment="1">
      <alignment horizontal="right" vertical="center"/>
    </xf>
    <xf numFmtId="0" fontId="25" fillId="10" borderId="3" xfId="3" applyFont="1" applyFill="1" applyBorder="1" applyAlignment="1">
      <alignment horizontal="right"/>
    </xf>
    <xf numFmtId="3" fontId="25" fillId="10" borderId="3" xfId="3" applyNumberFormat="1" applyFont="1" applyFill="1" applyBorder="1" applyAlignment="1">
      <alignment horizontal="right"/>
    </xf>
    <xf numFmtId="0" fontId="25" fillId="10" borderId="3" xfId="3" applyFont="1" applyFill="1" applyBorder="1" applyAlignment="1">
      <alignment horizontal="right" vertical="center"/>
    </xf>
    <xf numFmtId="3" fontId="25" fillId="10" borderId="3" xfId="3" applyNumberFormat="1" applyFont="1" applyFill="1" applyBorder="1" applyAlignment="1">
      <alignment horizontal="right" vertical="center"/>
    </xf>
    <xf numFmtId="3" fontId="20" fillId="10" borderId="3" xfId="3" applyNumberFormat="1" applyFont="1" applyFill="1" applyBorder="1" applyAlignment="1">
      <alignment horizontal="right"/>
    </xf>
    <xf numFmtId="3" fontId="25" fillId="0" borderId="3" xfId="3" applyNumberFormat="1" applyFont="1" applyBorder="1"/>
    <xf numFmtId="3" fontId="19" fillId="0" borderId="3" xfId="3" applyNumberFormat="1" applyFont="1" applyBorder="1"/>
    <xf numFmtId="3" fontId="28" fillId="0" borderId="3" xfId="3" applyNumberFormat="1" applyFont="1" applyBorder="1" applyAlignment="1">
      <alignment horizontal="center"/>
    </xf>
    <xf numFmtId="3" fontId="29" fillId="0" borderId="3" xfId="3" applyNumberFormat="1" applyFont="1" applyBorder="1"/>
    <xf numFmtId="3" fontId="28" fillId="0" borderId="3" xfId="3" applyNumberFormat="1" applyFont="1" applyBorder="1" applyAlignment="1">
      <alignment horizontal="right"/>
    </xf>
    <xf numFmtId="3" fontId="28" fillId="0" borderId="3" xfId="3" applyNumberFormat="1" applyFont="1" applyBorder="1"/>
    <xf numFmtId="49" fontId="20" fillId="10" borderId="3" xfId="3" applyNumberFormat="1" applyFont="1" applyFill="1" applyBorder="1" applyAlignment="1">
      <alignment horizontal="left" vertical="center" wrapText="1"/>
    </xf>
    <xf numFmtId="3" fontId="20" fillId="10" borderId="27" xfId="3" applyNumberFormat="1" applyFont="1" applyFill="1" applyBorder="1" applyAlignment="1">
      <alignment horizontal="right"/>
    </xf>
    <xf numFmtId="3" fontId="20" fillId="10" borderId="32" xfId="3" applyNumberFormat="1" applyFont="1" applyFill="1" applyBorder="1" applyAlignment="1">
      <alignment horizontal="right"/>
    </xf>
    <xf numFmtId="3" fontId="20" fillId="10" borderId="33" xfId="3" applyNumberFormat="1" applyFont="1" applyFill="1" applyBorder="1" applyAlignment="1">
      <alignment horizontal="right"/>
    </xf>
    <xf numFmtId="0" fontId="20" fillId="10" borderId="3" xfId="3" applyFont="1" applyFill="1" applyBorder="1" applyAlignment="1">
      <alignment horizontal="right"/>
    </xf>
    <xf numFmtId="4" fontId="25" fillId="10" borderId="3" xfId="3" applyNumberFormat="1" applyFont="1" applyFill="1" applyBorder="1" applyAlignment="1">
      <alignment horizontal="right" vertical="center"/>
    </xf>
    <xf numFmtId="0" fontId="19" fillId="0" borderId="4" xfId="2" applyFont="1" applyBorder="1"/>
    <xf numFmtId="3" fontId="19" fillId="0" borderId="4" xfId="2" applyNumberFormat="1" applyFont="1" applyBorder="1"/>
    <xf numFmtId="1" fontId="19" fillId="0" borderId="4" xfId="2" applyNumberFormat="1" applyFont="1" applyBorder="1"/>
    <xf numFmtId="1" fontId="28" fillId="4" borderId="4" xfId="2" applyNumberFormat="1" applyFont="1" applyFill="1" applyBorder="1"/>
    <xf numFmtId="3" fontId="28" fillId="4" borderId="4" xfId="2" applyNumberFormat="1" applyFont="1" applyFill="1" applyBorder="1"/>
    <xf numFmtId="0" fontId="16" fillId="0" borderId="0" xfId="1"/>
    <xf numFmtId="0" fontId="16" fillId="0" borderId="3" xfId="1" applyBorder="1"/>
    <xf numFmtId="3" fontId="30" fillId="11" borderId="4" xfId="2" applyNumberFormat="1" applyFont="1" applyFill="1" applyBorder="1" applyAlignment="1">
      <alignment horizontal="right" vertical="center"/>
    </xf>
    <xf numFmtId="0" fontId="31" fillId="0" borderId="4" xfId="2" applyFont="1" applyBorder="1"/>
    <xf numFmtId="3" fontId="30" fillId="11" borderId="34" xfId="2" applyNumberFormat="1" applyFont="1" applyFill="1" applyBorder="1" applyAlignment="1">
      <alignment horizontal="right" vertical="center"/>
    </xf>
    <xf numFmtId="0" fontId="28" fillId="0" borderId="4" xfId="2" applyFont="1" applyBorder="1" applyAlignment="1">
      <alignment horizontal="center" vertical="center"/>
    </xf>
    <xf numFmtId="165" fontId="16" fillId="0" borderId="3" xfId="1" applyNumberFormat="1" applyBorder="1"/>
    <xf numFmtId="3" fontId="16" fillId="11" borderId="4" xfId="2" applyNumberFormat="1" applyFont="1" applyFill="1" applyBorder="1" applyAlignment="1">
      <alignment horizontal="right" vertical="center"/>
    </xf>
    <xf numFmtId="3" fontId="16" fillId="0" borderId="3" xfId="1" applyNumberFormat="1" applyBorder="1"/>
    <xf numFmtId="9" fontId="7" fillId="0" borderId="4" xfId="5" applyFont="1" applyBorder="1"/>
    <xf numFmtId="49" fontId="20" fillId="0" borderId="1" xfId="3" quotePrefix="1" applyNumberFormat="1" applyFont="1" applyBorder="1" applyAlignment="1">
      <alignment horizontal="left" vertical="center"/>
    </xf>
    <xf numFmtId="49" fontId="20" fillId="0" borderId="2" xfId="3" quotePrefix="1" applyNumberFormat="1" applyFont="1" applyBorder="1" applyAlignment="1">
      <alignment horizontal="left" vertical="center"/>
    </xf>
    <xf numFmtId="0" fontId="17" fillId="0" borderId="7" xfId="3" quotePrefix="1" applyFont="1" applyBorder="1" applyAlignment="1">
      <alignment horizontal="center" vertical="center" wrapText="1"/>
    </xf>
    <xf numFmtId="0" fontId="17" fillId="0" borderId="8" xfId="3" quotePrefix="1" applyFont="1" applyBorder="1" applyAlignment="1">
      <alignment horizontal="center" vertical="center" wrapText="1"/>
    </xf>
    <xf numFmtId="0" fontId="17" fillId="0" borderId="7" xfId="3" applyFont="1" applyBorder="1" applyAlignment="1">
      <alignment horizontal="center" vertical="center" wrapText="1"/>
    </xf>
    <xf numFmtId="0" fontId="17" fillId="0" borderId="8" xfId="3" applyFont="1" applyBorder="1" applyAlignment="1">
      <alignment horizontal="center" vertical="center" wrapText="1"/>
    </xf>
    <xf numFmtId="3" fontId="17" fillId="0" borderId="7" xfId="3" quotePrefix="1" applyNumberFormat="1" applyFont="1" applyBorder="1" applyAlignment="1">
      <alignment horizontal="center" vertical="center" wrapText="1"/>
    </xf>
    <xf numFmtId="3" fontId="17" fillId="0" borderId="8" xfId="3" quotePrefix="1" applyNumberFormat="1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3" fontId="17" fillId="0" borderId="0" xfId="3" applyNumberFormat="1" applyFont="1" applyAlignment="1">
      <alignment horizontal="center" vertical="center"/>
    </xf>
    <xf numFmtId="49" fontId="20" fillId="0" borderId="1" xfId="3" quotePrefix="1" applyNumberFormat="1" applyFont="1" applyBorder="1" applyAlignment="1">
      <alignment horizontal="left" vertical="center" wrapText="1"/>
    </xf>
    <xf numFmtId="49" fontId="20" fillId="0" borderId="2" xfId="3" quotePrefix="1" applyNumberFormat="1" applyFont="1" applyBorder="1" applyAlignment="1">
      <alignment horizontal="left" vertical="center" wrapText="1"/>
    </xf>
    <xf numFmtId="3" fontId="17" fillId="0" borderId="0" xfId="3" quotePrefix="1" applyNumberFormat="1" applyFont="1" applyAlignment="1">
      <alignment horizontal="center" vertical="center" wrapText="1"/>
    </xf>
    <xf numFmtId="3" fontId="20" fillId="0" borderId="1" xfId="3" quotePrefix="1" applyNumberFormat="1" applyFont="1" applyBorder="1" applyAlignment="1">
      <alignment horizontal="left" vertical="center"/>
    </xf>
    <xf numFmtId="3" fontId="20" fillId="0" borderId="2" xfId="3" quotePrefix="1" applyNumberFormat="1" applyFont="1" applyBorder="1" applyAlignment="1">
      <alignment horizontal="left" vertical="center"/>
    </xf>
    <xf numFmtId="3" fontId="17" fillId="0" borderId="18" xfId="3" applyNumberFormat="1" applyFont="1" applyBorder="1" applyAlignment="1">
      <alignment horizontal="center" vertical="center" wrapText="1"/>
    </xf>
    <xf numFmtId="3" fontId="17" fillId="0" borderId="0" xfId="3" applyNumberFormat="1" applyFont="1" applyAlignment="1">
      <alignment horizontal="center" vertical="center" wrapText="1"/>
    </xf>
    <xf numFmtId="3" fontId="20" fillId="0" borderId="1" xfId="3" quotePrefix="1" applyNumberFormat="1" applyFont="1" applyBorder="1" applyAlignment="1">
      <alignment horizontal="center" vertical="center"/>
    </xf>
    <xf numFmtId="3" fontId="20" fillId="0" borderId="2" xfId="3" quotePrefix="1" applyNumberFormat="1" applyFont="1" applyBorder="1" applyAlignment="1">
      <alignment horizontal="center" vertical="center"/>
    </xf>
    <xf numFmtId="3" fontId="17" fillId="0" borderId="0" xfId="3" quotePrefix="1" applyNumberFormat="1" applyFont="1" applyAlignment="1">
      <alignment horizontal="left" vertical="center" wrapText="1"/>
    </xf>
    <xf numFmtId="3" fontId="20" fillId="0" borderId="0" xfId="3" quotePrefix="1" applyNumberFormat="1" applyFont="1" applyAlignment="1">
      <alignment horizontal="left" vertical="center"/>
    </xf>
    <xf numFmtId="3" fontId="17" fillId="0" borderId="22" xfId="3" quotePrefix="1" applyNumberFormat="1" applyFont="1" applyBorder="1" applyAlignment="1">
      <alignment horizontal="left" wrapText="1"/>
    </xf>
    <xf numFmtId="3" fontId="17" fillId="0" borderId="7" xfId="3" applyNumberFormat="1" applyFont="1" applyBorder="1" applyAlignment="1">
      <alignment horizontal="center" vertical="center" wrapText="1"/>
    </xf>
    <xf numFmtId="3" fontId="17" fillId="0" borderId="8" xfId="3" applyNumberFormat="1" applyFont="1" applyBorder="1" applyAlignment="1">
      <alignment horizontal="center" vertical="center" wrapText="1"/>
    </xf>
    <xf numFmtId="0" fontId="20" fillId="0" borderId="1" xfId="3" quotePrefix="1" applyFont="1" applyBorder="1" applyAlignment="1">
      <alignment horizontal="center" vertical="center"/>
    </xf>
    <xf numFmtId="0" fontId="20" fillId="0" borderId="2" xfId="3" quotePrefix="1" applyFont="1" applyBorder="1" applyAlignment="1">
      <alignment horizontal="center" vertical="center"/>
    </xf>
    <xf numFmtId="3" fontId="20" fillId="0" borderId="23" xfId="3" quotePrefix="1" applyNumberFormat="1" applyFont="1" applyBorder="1" applyAlignment="1">
      <alignment horizontal="center" vertical="center"/>
    </xf>
    <xf numFmtId="3" fontId="20" fillId="0" borderId="24" xfId="3" quotePrefix="1" applyNumberFormat="1" applyFont="1" applyBorder="1" applyAlignment="1">
      <alignment horizontal="center" vertical="center"/>
    </xf>
    <xf numFmtId="3" fontId="17" fillId="0" borderId="26" xfId="3" applyNumberFormat="1" applyFont="1" applyBorder="1" applyAlignment="1">
      <alignment horizontal="center" vertical="center"/>
    </xf>
    <xf numFmtId="3" fontId="27" fillId="0" borderId="0" xfId="3" applyNumberFormat="1" applyFont="1" applyAlignment="1">
      <alignment horizontal="center" vertical="center"/>
    </xf>
    <xf numFmtId="3" fontId="20" fillId="0" borderId="22" xfId="3" quotePrefix="1" applyNumberFormat="1" applyFont="1" applyBorder="1" applyAlignment="1">
      <alignment horizontal="left" vertical="center" wrapText="1"/>
    </xf>
    <xf numFmtId="3" fontId="27" fillId="10" borderId="0" xfId="3" applyNumberFormat="1" applyFont="1" applyFill="1" applyAlignment="1">
      <alignment horizontal="center" vertical="center"/>
    </xf>
    <xf numFmtId="49" fontId="20" fillId="10" borderId="3" xfId="3" applyNumberFormat="1" applyFont="1" applyFill="1" applyBorder="1" applyAlignment="1">
      <alignment horizontal="right" vertical="center"/>
    </xf>
    <xf numFmtId="3" fontId="20" fillId="10" borderId="3" xfId="3" applyNumberFormat="1" applyFont="1" applyFill="1" applyBorder="1" applyAlignment="1">
      <alignment horizontal="center"/>
    </xf>
    <xf numFmtId="49" fontId="20" fillId="10" borderId="1" xfId="3" applyNumberFormat="1" applyFont="1" applyFill="1" applyBorder="1" applyAlignment="1">
      <alignment horizontal="right" vertical="center"/>
    </xf>
    <xf numFmtId="49" fontId="20" fillId="10" borderId="2" xfId="3" applyNumberFormat="1" applyFont="1" applyFill="1" applyBorder="1" applyAlignment="1">
      <alignment horizontal="right" vertical="center"/>
    </xf>
    <xf numFmtId="0" fontId="19" fillId="11" borderId="38" xfId="2" applyFont="1" applyFill="1" applyBorder="1" applyAlignment="1">
      <alignment vertical="center"/>
    </xf>
    <xf numFmtId="0" fontId="19" fillId="11" borderId="39" xfId="2" applyFont="1" applyFill="1" applyBorder="1" applyAlignment="1">
      <alignment vertical="center"/>
    </xf>
    <xf numFmtId="0" fontId="19" fillId="11" borderId="40" xfId="2" applyFont="1" applyFill="1" applyBorder="1" applyAlignment="1">
      <alignment vertical="center"/>
    </xf>
    <xf numFmtId="0" fontId="20" fillId="12" borderId="35" xfId="2" applyFont="1" applyFill="1" applyBorder="1" applyAlignment="1">
      <alignment vertical="center" wrapText="1"/>
    </xf>
    <xf numFmtId="0" fontId="20" fillId="12" borderId="36" xfId="2" applyFont="1" applyFill="1" applyBorder="1" applyAlignment="1">
      <alignment vertical="center" wrapText="1"/>
    </xf>
    <xf numFmtId="0" fontId="20" fillId="12" borderId="37" xfId="2" applyFont="1" applyFill="1" applyBorder="1" applyAlignment="1">
      <alignment vertical="center" wrapText="1"/>
    </xf>
    <xf numFmtId="0" fontId="19" fillId="0" borderId="0" xfId="2" applyFont="1" applyAlignment="1">
      <alignment horizontal="center"/>
    </xf>
    <xf numFmtId="0" fontId="19" fillId="0" borderId="46" xfId="2" applyFont="1" applyBorder="1" applyAlignment="1">
      <alignment horizontal="center"/>
    </xf>
    <xf numFmtId="0" fontId="17" fillId="11" borderId="0" xfId="2" applyFont="1" applyFill="1" applyAlignment="1">
      <alignment horizontal="center" vertical="center" wrapText="1"/>
    </xf>
    <xf numFmtId="0" fontId="22" fillId="0" borderId="1" xfId="2" applyFont="1" applyBorder="1" applyAlignment="1">
      <alignment horizontal="left" vertical="center" wrapText="1"/>
    </xf>
    <xf numFmtId="0" fontId="22" fillId="0" borderId="6" xfId="2" applyFont="1" applyBorder="1" applyAlignment="1">
      <alignment horizontal="left" vertical="center" wrapText="1"/>
    </xf>
    <xf numFmtId="0" fontId="22" fillId="0" borderId="41" xfId="2" applyFont="1" applyBorder="1" applyAlignment="1">
      <alignment horizontal="left" vertical="center" wrapText="1"/>
    </xf>
    <xf numFmtId="0" fontId="22" fillId="0" borderId="1" xfId="2" quotePrefix="1" applyFont="1" applyBorder="1" applyAlignment="1">
      <alignment horizontal="left" vertical="center" wrapText="1"/>
    </xf>
    <xf numFmtId="0" fontId="22" fillId="0" borderId="6" xfId="2" quotePrefix="1" applyFont="1" applyBorder="1" applyAlignment="1">
      <alignment horizontal="left" vertical="center" wrapText="1"/>
    </xf>
    <xf numFmtId="0" fontId="22" fillId="0" borderId="2" xfId="2" quotePrefix="1" applyFont="1" applyBorder="1" applyAlignment="1">
      <alignment horizontal="left" vertical="center" wrapText="1"/>
    </xf>
    <xf numFmtId="0" fontId="17" fillId="10" borderId="0" xfId="1" applyFont="1" applyFill="1" applyAlignment="1">
      <alignment horizontal="center" vertical="center" wrapText="1"/>
    </xf>
    <xf numFmtId="0" fontId="17" fillId="11" borderId="46" xfId="2" applyFont="1" applyFill="1" applyBorder="1" applyAlignment="1">
      <alignment horizontal="center" vertical="center" wrapText="1"/>
    </xf>
    <xf numFmtId="0" fontId="17" fillId="11" borderId="38" xfId="2" applyFont="1" applyFill="1" applyBorder="1" applyAlignment="1">
      <alignment horizontal="center" vertical="center" wrapText="1"/>
    </xf>
    <xf numFmtId="0" fontId="17" fillId="11" borderId="39" xfId="2" applyFont="1" applyFill="1" applyBorder="1" applyAlignment="1">
      <alignment horizontal="center" vertical="center" wrapText="1"/>
    </xf>
    <xf numFmtId="0" fontId="17" fillId="11" borderId="40" xfId="2" applyFont="1" applyFill="1" applyBorder="1" applyAlignment="1">
      <alignment horizontal="center" vertical="center" wrapText="1"/>
    </xf>
    <xf numFmtId="0" fontId="17" fillId="12" borderId="38" xfId="2" applyFont="1" applyFill="1" applyBorder="1" applyAlignment="1">
      <alignment vertical="center" wrapText="1"/>
    </xf>
    <xf numFmtId="0" fontId="17" fillId="12" borderId="39" xfId="2" applyFont="1" applyFill="1" applyBorder="1" applyAlignment="1">
      <alignment vertical="center" wrapText="1"/>
    </xf>
    <xf numFmtId="0" fontId="17" fillId="12" borderId="40" xfId="2" applyFont="1" applyFill="1" applyBorder="1" applyAlignment="1">
      <alignment vertical="center" wrapText="1"/>
    </xf>
    <xf numFmtId="0" fontId="19" fillId="11" borderId="38" xfId="2" applyFont="1" applyFill="1" applyBorder="1" applyAlignment="1">
      <alignment vertical="center" wrapText="1"/>
    </xf>
    <xf numFmtId="0" fontId="19" fillId="11" borderId="39" xfId="2" applyFont="1" applyFill="1" applyBorder="1" applyAlignment="1">
      <alignment vertical="center" wrapText="1"/>
    </xf>
    <xf numFmtId="0" fontId="19" fillId="11" borderId="40" xfId="2" applyFont="1" applyFill="1" applyBorder="1" applyAlignment="1">
      <alignment vertical="center" wrapText="1"/>
    </xf>
    <xf numFmtId="0" fontId="17" fillId="11" borderId="43" xfId="2" applyFont="1" applyFill="1" applyBorder="1" applyAlignment="1">
      <alignment horizontal="center" vertical="center" wrapText="1"/>
    </xf>
    <xf numFmtId="0" fontId="17" fillId="11" borderId="44" xfId="2" applyFont="1" applyFill="1" applyBorder="1" applyAlignment="1">
      <alignment horizontal="center" vertical="center" wrapText="1"/>
    </xf>
    <xf numFmtId="0" fontId="17" fillId="11" borderId="45" xfId="2" applyFont="1" applyFill="1" applyBorder="1" applyAlignment="1">
      <alignment horizontal="center" vertical="center" wrapText="1"/>
    </xf>
    <xf numFmtId="0" fontId="22" fillId="0" borderId="42" xfId="2" applyFont="1" applyBorder="1" applyAlignment="1">
      <alignment horizontal="left" vertical="center" wrapText="1"/>
    </xf>
    <xf numFmtId="0" fontId="22" fillId="0" borderId="36" xfId="2" applyFont="1" applyBorder="1" applyAlignment="1">
      <alignment horizontal="left" vertical="center" wrapText="1"/>
    </xf>
    <xf numFmtId="0" fontId="22" fillId="0" borderId="37" xfId="2" applyFont="1" applyBorder="1" applyAlignment="1">
      <alignment horizontal="left" vertical="center" wrapText="1"/>
    </xf>
    <xf numFmtId="0" fontId="17" fillId="12" borderId="38" xfId="2" applyFont="1" applyFill="1" applyBorder="1" applyAlignment="1">
      <alignment vertical="center"/>
    </xf>
    <xf numFmtId="0" fontId="17" fillId="12" borderId="39" xfId="2" applyFont="1" applyFill="1" applyBorder="1" applyAlignment="1">
      <alignment vertical="center"/>
    </xf>
    <xf numFmtId="0" fontId="17" fillId="12" borderId="40" xfId="2" applyFont="1" applyFill="1" applyBorder="1" applyAlignment="1">
      <alignment vertical="center"/>
    </xf>
    <xf numFmtId="0" fontId="16" fillId="0" borderId="0" xfId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</cellXfs>
  <cellStyles count="6">
    <cellStyle name="Normalno" xfId="0" builtinId="0"/>
    <cellStyle name="Normalno 2" xfId="1" xr:uid="{1386B0E7-C12D-49AA-B5E6-B8D2AF7E54D8}"/>
    <cellStyle name="Normalno 3" xfId="2" xr:uid="{59AE9E22-30E5-4BA0-A2EE-6E62281BE735}"/>
    <cellStyle name="Normalno 3 2" xfId="3" xr:uid="{602CC687-576B-4B57-BBC0-85585F1FEB75}"/>
    <cellStyle name="Obično_List4" xfId="4" xr:uid="{BEB0F349-DCD4-429C-BCF8-9ECCB01D6455}"/>
    <cellStyle name="Postotak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SVE\2023\IZVR&#352;ENJE%202023\Izvr&#353;enje%20-%20polugodi&#353;nje%202023..xlsx" TargetMode="External"/><Relationship Id="rId1" Type="http://schemas.openxmlformats.org/officeDocument/2006/relationships/externalLinkPath" Target="file:///C:\Users\User\Desktop\SVE\2023\IZVR&#352;ENJE%202023\Izvr&#353;enje%20-%20polugodi&#353;nje%20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onomska"/>
      <sheetName val="Po izvorima"/>
      <sheetName val="Rashodi -funkcijska"/>
      <sheetName val="Programska"/>
      <sheetName val="Sažetak"/>
      <sheetName val="Kontrolna tablic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A30A7-DC89-4B62-A9A4-1095BF63836C}">
  <sheetPr>
    <pageSetUpPr fitToPage="1"/>
  </sheetPr>
  <dimension ref="A1:Q290"/>
  <sheetViews>
    <sheetView tabSelected="1" topLeftCell="A246" zoomScale="85" zoomScaleNormal="85" workbookViewId="0">
      <selection activeCell="F277" sqref="F277"/>
    </sheetView>
  </sheetViews>
  <sheetFormatPr defaultColWidth="9.140625" defaultRowHeight="15.75" x14ac:dyDescent="0.25"/>
  <cols>
    <col min="1" max="1" width="10" style="100" customWidth="1"/>
    <col min="2" max="2" width="44.7109375" style="100" customWidth="1"/>
    <col min="3" max="3" width="17.140625" style="100" hidden="1" customWidth="1"/>
    <col min="4" max="4" width="18.42578125" style="100" hidden="1" customWidth="1"/>
    <col min="5" max="5" width="28" style="127" customWidth="1"/>
    <col min="6" max="6" width="26.5703125" style="100" customWidth="1"/>
    <col min="7" max="7" width="17.85546875" style="100" customWidth="1"/>
    <col min="8" max="14" width="15.140625" style="100" customWidth="1"/>
    <col min="15" max="15" width="16.7109375" style="100" hidden="1" customWidth="1"/>
    <col min="16" max="16" width="16.42578125" style="100" hidden="1" customWidth="1"/>
    <col min="17" max="17" width="12.5703125" style="100" hidden="1" customWidth="1"/>
    <col min="18" max="18" width="15.140625" style="100" customWidth="1"/>
    <col min="19" max="16384" width="9.140625" style="100"/>
  </cols>
  <sheetData>
    <row r="1" spans="1:9" ht="46.5" hidden="1" customHeight="1" x14ac:dyDescent="0.25">
      <c r="A1" s="266" t="s">
        <v>244</v>
      </c>
      <c r="B1" s="266"/>
      <c r="C1" s="266"/>
      <c r="D1" s="266"/>
      <c r="E1" s="266"/>
      <c r="F1" s="266"/>
      <c r="G1" s="266"/>
      <c r="H1" s="99"/>
      <c r="I1" s="99"/>
    </row>
    <row r="2" spans="1:9" ht="15.6" hidden="1" customHeight="1" x14ac:dyDescent="0.25">
      <c r="A2" s="101"/>
      <c r="B2" s="101"/>
      <c r="C2" s="101"/>
      <c r="D2" s="101"/>
      <c r="E2" s="101"/>
      <c r="F2" s="101"/>
      <c r="G2" s="101"/>
    </row>
    <row r="3" spans="1:9" ht="18.75" hidden="1" customHeight="1" x14ac:dyDescent="0.25">
      <c r="A3" s="267" t="s">
        <v>245</v>
      </c>
      <c r="B3" s="267"/>
      <c r="C3" s="267"/>
      <c r="D3" s="267"/>
      <c r="E3" s="267"/>
      <c r="F3" s="267"/>
      <c r="G3" s="267"/>
      <c r="H3" s="101"/>
      <c r="I3" s="101"/>
    </row>
    <row r="4" spans="1:9" s="104" customFormat="1" ht="15.6" hidden="1" customHeight="1" x14ac:dyDescent="0.25">
      <c r="A4" s="102" t="s">
        <v>246</v>
      </c>
      <c r="B4" s="103"/>
      <c r="C4" s="103"/>
      <c r="D4" s="103"/>
      <c r="E4" s="103"/>
    </row>
    <row r="5" spans="1:9" ht="33" hidden="1" customHeight="1" x14ac:dyDescent="0.25">
      <c r="A5" s="260" t="s">
        <v>247</v>
      </c>
      <c r="B5" s="262" t="s">
        <v>248</v>
      </c>
      <c r="C5" s="105"/>
      <c r="D5" s="105"/>
      <c r="E5" s="264" t="s">
        <v>249</v>
      </c>
      <c r="F5" s="264" t="s">
        <v>250</v>
      </c>
      <c r="G5" s="264" t="s">
        <v>251</v>
      </c>
    </row>
    <row r="6" spans="1:9" ht="33" hidden="1" customHeight="1" x14ac:dyDescent="0.25">
      <c r="A6" s="261"/>
      <c r="B6" s="263"/>
      <c r="C6" s="106"/>
      <c r="D6" s="106"/>
      <c r="E6" s="265"/>
      <c r="F6" s="265"/>
      <c r="G6" s="265"/>
    </row>
    <row r="7" spans="1:9" ht="33" hidden="1" customHeight="1" x14ac:dyDescent="0.25">
      <c r="A7" s="107">
        <v>67</v>
      </c>
      <c r="B7" s="108" t="s">
        <v>52</v>
      </c>
      <c r="C7" s="108"/>
      <c r="D7" s="108"/>
      <c r="E7" s="109">
        <f>SUM(E8:E9)</f>
        <v>21004501</v>
      </c>
      <c r="F7" s="109">
        <f>SUM(F8:F9)</f>
        <v>14243113</v>
      </c>
      <c r="G7" s="110">
        <f>SUM(G8:G9)</f>
        <v>14243113</v>
      </c>
    </row>
    <row r="8" spans="1:9" ht="33" hidden="1" customHeight="1" x14ac:dyDescent="0.25">
      <c r="A8" s="111">
        <v>671</v>
      </c>
      <c r="B8" s="112" t="s">
        <v>252</v>
      </c>
      <c r="C8" s="112"/>
      <c r="D8" s="112"/>
      <c r="E8" s="113">
        <v>4243113</v>
      </c>
      <c r="F8" s="113">
        <v>4243113</v>
      </c>
      <c r="G8" s="114">
        <v>4243113</v>
      </c>
    </row>
    <row r="9" spans="1:9" ht="46.9" hidden="1" customHeight="1" x14ac:dyDescent="0.25">
      <c r="A9" s="115">
        <v>671</v>
      </c>
      <c r="B9" s="116" t="s">
        <v>253</v>
      </c>
      <c r="C9" s="116"/>
      <c r="D9" s="116"/>
      <c r="E9" s="117">
        <v>16761388</v>
      </c>
      <c r="F9" s="117">
        <v>10000000</v>
      </c>
      <c r="G9" s="118">
        <v>10000000</v>
      </c>
    </row>
    <row r="10" spans="1:9" ht="15.6" hidden="1" customHeight="1" x14ac:dyDescent="0.25">
      <c r="A10" s="258" t="s">
        <v>254</v>
      </c>
      <c r="B10" s="259"/>
      <c r="C10" s="119"/>
      <c r="D10" s="119"/>
      <c r="E10" s="120">
        <f>SUM(E7)</f>
        <v>21004501</v>
      </c>
      <c r="F10" s="120">
        <f>SUM(F7)</f>
        <v>14243113</v>
      </c>
      <c r="G10" s="120">
        <f>SUM(G7)</f>
        <v>14243113</v>
      </c>
    </row>
    <row r="11" spans="1:9" ht="15.6" hidden="1" customHeight="1" x14ac:dyDescent="0.25">
      <c r="A11" s="121"/>
      <c r="B11" s="121"/>
      <c r="C11" s="121"/>
      <c r="D11" s="121"/>
      <c r="E11" s="122"/>
      <c r="F11" s="122"/>
      <c r="G11" s="122"/>
    </row>
    <row r="12" spans="1:9" ht="18" hidden="1" customHeight="1" x14ac:dyDescent="0.25">
      <c r="A12" s="102" t="s">
        <v>255</v>
      </c>
      <c r="B12" s="104"/>
      <c r="C12" s="104"/>
      <c r="D12" s="104"/>
      <c r="E12" s="103"/>
      <c r="F12" s="104"/>
      <c r="G12" s="104"/>
    </row>
    <row r="13" spans="1:9" ht="33" hidden="1" customHeight="1" x14ac:dyDescent="0.25">
      <c r="A13" s="260" t="s">
        <v>247</v>
      </c>
      <c r="B13" s="262" t="s">
        <v>248</v>
      </c>
      <c r="C13" s="105"/>
      <c r="D13" s="105"/>
      <c r="E13" s="264" t="s">
        <v>249</v>
      </c>
      <c r="F13" s="264" t="s">
        <v>250</v>
      </c>
      <c r="G13" s="264" t="s">
        <v>251</v>
      </c>
    </row>
    <row r="14" spans="1:9" ht="33" hidden="1" customHeight="1" x14ac:dyDescent="0.25">
      <c r="A14" s="261"/>
      <c r="B14" s="263"/>
      <c r="C14" s="106"/>
      <c r="D14" s="106"/>
      <c r="E14" s="265"/>
      <c r="F14" s="265"/>
      <c r="G14" s="265"/>
    </row>
    <row r="15" spans="1:9" ht="15.6" hidden="1" customHeight="1" x14ac:dyDescent="0.25">
      <c r="A15" s="107">
        <v>64</v>
      </c>
      <c r="B15" s="108" t="s">
        <v>22</v>
      </c>
      <c r="C15" s="108"/>
      <c r="D15" s="108"/>
      <c r="E15" s="109">
        <f>SUM(E16)</f>
        <v>5000</v>
      </c>
      <c r="F15" s="109">
        <f>SUM(F16)</f>
        <v>100000</v>
      </c>
      <c r="G15" s="110">
        <f>SUM(G16)</f>
        <v>100000</v>
      </c>
    </row>
    <row r="16" spans="1:9" ht="15.6" hidden="1" customHeight="1" x14ac:dyDescent="0.25">
      <c r="A16" s="111">
        <v>641</v>
      </c>
      <c r="B16" s="112" t="s">
        <v>24</v>
      </c>
      <c r="C16" s="112"/>
      <c r="D16" s="112"/>
      <c r="E16" s="113">
        <v>5000</v>
      </c>
      <c r="F16" s="113">
        <v>100000</v>
      </c>
      <c r="G16" s="114">
        <v>100000</v>
      </c>
    </row>
    <row r="17" spans="1:16" ht="31.15" hidden="1" customHeight="1" x14ac:dyDescent="0.25">
      <c r="A17" s="123">
        <v>66</v>
      </c>
      <c r="B17" s="124" t="s">
        <v>39</v>
      </c>
      <c r="C17" s="124"/>
      <c r="D17" s="124"/>
      <c r="E17" s="125">
        <f>SUM(E18:E18)</f>
        <v>2595000</v>
      </c>
      <c r="F17" s="125">
        <f>SUM(F18:F18)</f>
        <v>2500000</v>
      </c>
      <c r="G17" s="126">
        <f>SUM(G18:G18)</f>
        <v>2500000</v>
      </c>
    </row>
    <row r="18" spans="1:16" ht="31.15" hidden="1" customHeight="1" x14ac:dyDescent="0.25">
      <c r="A18" s="115">
        <v>661</v>
      </c>
      <c r="B18" s="116" t="s">
        <v>41</v>
      </c>
      <c r="C18" s="116"/>
      <c r="D18" s="116"/>
      <c r="E18" s="117">
        <v>2595000</v>
      </c>
      <c r="F18" s="117">
        <v>2500000</v>
      </c>
      <c r="G18" s="118">
        <v>2500000</v>
      </c>
    </row>
    <row r="19" spans="1:16" ht="15.6" hidden="1" customHeight="1" x14ac:dyDescent="0.25">
      <c r="A19" s="258" t="s">
        <v>256</v>
      </c>
      <c r="B19" s="259"/>
      <c r="C19" s="119"/>
      <c r="D19" s="119"/>
      <c r="E19" s="120">
        <f>SUM(E15,E17)</f>
        <v>2600000</v>
      </c>
      <c r="F19" s="120">
        <f>SUM(F15,F17)</f>
        <v>2600000</v>
      </c>
      <c r="G19" s="120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102" t="s">
        <v>257</v>
      </c>
      <c r="B21" s="104"/>
      <c r="C21" s="104"/>
      <c r="D21" s="104"/>
      <c r="E21" s="103"/>
      <c r="F21" s="104"/>
      <c r="G21" s="104"/>
    </row>
    <row r="22" spans="1:16" ht="33" hidden="1" customHeight="1" x14ac:dyDescent="0.25">
      <c r="A22" s="260" t="s">
        <v>247</v>
      </c>
      <c r="B22" s="262" t="s">
        <v>248</v>
      </c>
      <c r="C22" s="105"/>
      <c r="D22" s="105"/>
      <c r="E22" s="264" t="s">
        <v>249</v>
      </c>
      <c r="F22" s="264" t="s">
        <v>250</v>
      </c>
      <c r="G22" s="264" t="s">
        <v>251</v>
      </c>
    </row>
    <row r="23" spans="1:16" ht="15.6" hidden="1" customHeight="1" x14ac:dyDescent="0.25">
      <c r="A23" s="261"/>
      <c r="B23" s="263"/>
      <c r="C23" s="106"/>
      <c r="D23" s="106"/>
      <c r="E23" s="265"/>
      <c r="F23" s="265"/>
      <c r="G23" s="265"/>
    </row>
    <row r="24" spans="1:16" ht="15.6" hidden="1" customHeight="1" x14ac:dyDescent="0.25">
      <c r="A24" s="107">
        <v>652</v>
      </c>
      <c r="B24" s="108" t="s">
        <v>35</v>
      </c>
      <c r="C24" s="108"/>
      <c r="D24" s="108"/>
      <c r="E24" s="109">
        <f>SUM(E25:E25)</f>
        <v>15000000</v>
      </c>
      <c r="F24" s="109">
        <f>SUM(F25:F25)</f>
        <v>15000000</v>
      </c>
      <c r="G24" s="110">
        <f>SUM(G25:G25)</f>
        <v>15000000</v>
      </c>
    </row>
    <row r="25" spans="1:16" ht="15.6" hidden="1" customHeight="1" x14ac:dyDescent="0.25">
      <c r="A25" s="111">
        <v>6526</v>
      </c>
      <c r="B25" s="112" t="s">
        <v>37</v>
      </c>
      <c r="C25" s="112"/>
      <c r="D25" s="112"/>
      <c r="E25" s="113">
        <v>15000000</v>
      </c>
      <c r="F25" s="113">
        <v>15000000</v>
      </c>
      <c r="G25" s="114">
        <v>15000000</v>
      </c>
    </row>
    <row r="26" spans="1:16" ht="32.25" hidden="1" customHeight="1" x14ac:dyDescent="0.25">
      <c r="A26" s="123">
        <v>673</v>
      </c>
      <c r="B26" s="124" t="s">
        <v>258</v>
      </c>
      <c r="C26" s="124"/>
      <c r="D26" s="124"/>
      <c r="E26" s="125">
        <f>SUM(E27:E27)</f>
        <v>118878715</v>
      </c>
      <c r="F26" s="125">
        <f>SUM(F27:F27)</f>
        <v>118103420</v>
      </c>
      <c r="G26" s="126">
        <f>SUM(G27:G27)</f>
        <v>118093420</v>
      </c>
    </row>
    <row r="27" spans="1:16" ht="30.75" hidden="1" customHeight="1" x14ac:dyDescent="0.25">
      <c r="A27" s="115">
        <v>6731</v>
      </c>
      <c r="B27" s="116" t="s">
        <v>258</v>
      </c>
      <c r="C27" s="116"/>
      <c r="D27" s="116"/>
      <c r="E27" s="117">
        <v>118878715</v>
      </c>
      <c r="F27" s="117">
        <v>118103420</v>
      </c>
      <c r="G27" s="118">
        <v>118093420</v>
      </c>
    </row>
    <row r="28" spans="1:16" ht="21" hidden="1" customHeight="1" x14ac:dyDescent="0.25">
      <c r="A28" s="258" t="s">
        <v>259</v>
      </c>
      <c r="B28" s="259"/>
      <c r="C28" s="119"/>
      <c r="D28" s="119"/>
      <c r="E28" s="120">
        <f>SUM(E24,E26)</f>
        <v>133878715</v>
      </c>
      <c r="F28" s="120">
        <f>SUM(F24,F26)</f>
        <v>133103420</v>
      </c>
      <c r="G28" s="120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128" t="s">
        <v>260</v>
      </c>
    </row>
    <row r="31" spans="1:16" s="132" customFormat="1" ht="27" hidden="1" customHeight="1" x14ac:dyDescent="0.25">
      <c r="A31" s="260" t="s">
        <v>247</v>
      </c>
      <c r="B31" s="262" t="s">
        <v>248</v>
      </c>
      <c r="C31" s="105"/>
      <c r="D31" s="105"/>
      <c r="E31" s="264" t="s">
        <v>249</v>
      </c>
      <c r="F31" s="264" t="s">
        <v>250</v>
      </c>
      <c r="G31" s="264" t="s">
        <v>251</v>
      </c>
      <c r="H31" s="273"/>
      <c r="I31" s="274"/>
      <c r="J31" s="274"/>
      <c r="K31" s="274"/>
      <c r="L31" s="274"/>
      <c r="M31" s="270"/>
      <c r="N31" s="270"/>
      <c r="O31" s="131" t="s">
        <v>261</v>
      </c>
      <c r="P31" s="131" t="s">
        <v>262</v>
      </c>
    </row>
    <row r="32" spans="1:16" s="132" customFormat="1" ht="22.5" hidden="1" customHeight="1" x14ac:dyDescent="0.25">
      <c r="A32" s="261"/>
      <c r="B32" s="263"/>
      <c r="C32" s="106"/>
      <c r="D32" s="106"/>
      <c r="E32" s="265"/>
      <c r="F32" s="265"/>
      <c r="G32" s="265"/>
      <c r="H32" s="273"/>
      <c r="I32" s="274"/>
      <c r="J32" s="274"/>
      <c r="K32" s="274"/>
      <c r="L32" s="274"/>
      <c r="M32" s="270"/>
      <c r="N32" s="270"/>
      <c r="O32" s="130"/>
      <c r="P32" s="130"/>
    </row>
    <row r="33" spans="1:17" s="134" customFormat="1" ht="31.15" hidden="1" customHeight="1" x14ac:dyDescent="0.25">
      <c r="A33" s="107">
        <v>63</v>
      </c>
      <c r="B33" s="108" t="s">
        <v>12</v>
      </c>
      <c r="C33" s="108"/>
      <c r="D33" s="108"/>
      <c r="E33" s="109">
        <f>SUM(E34:E36)</f>
        <v>52412794</v>
      </c>
      <c r="F33" s="109">
        <f>SUM(F34:F36)</f>
        <v>10687410</v>
      </c>
      <c r="G33" s="110">
        <f>SUM(G34:G36)</f>
        <v>0</v>
      </c>
      <c r="H33" s="122"/>
      <c r="I33" s="122"/>
      <c r="J33" s="122"/>
      <c r="K33" s="122"/>
      <c r="L33" s="122"/>
      <c r="M33" s="122"/>
      <c r="N33" s="122"/>
      <c r="O33" s="133"/>
      <c r="P33" s="133"/>
    </row>
    <row r="34" spans="1:17" ht="14.25" hidden="1" customHeight="1" x14ac:dyDescent="0.25">
      <c r="A34" s="111">
        <v>634</v>
      </c>
      <c r="B34" s="112" t="s">
        <v>14</v>
      </c>
      <c r="C34" s="112"/>
      <c r="D34" s="112"/>
      <c r="E34" s="135">
        <v>10000</v>
      </c>
      <c r="F34" s="135">
        <v>10000</v>
      </c>
      <c r="G34" s="136">
        <v>0</v>
      </c>
      <c r="H34" s="137"/>
      <c r="I34" s="137"/>
      <c r="J34" s="137"/>
      <c r="K34" s="137"/>
      <c r="L34" s="137"/>
      <c r="M34" s="137"/>
      <c r="N34" s="137"/>
      <c r="O34" s="100">
        <v>0</v>
      </c>
      <c r="P34" s="100">
        <v>0</v>
      </c>
      <c r="Q34" s="134"/>
    </row>
    <row r="35" spans="1:17" ht="31.15" hidden="1" customHeight="1" x14ac:dyDescent="0.25">
      <c r="A35" s="111">
        <v>636</v>
      </c>
      <c r="B35" s="112" t="s">
        <v>263</v>
      </c>
      <c r="C35" s="112"/>
      <c r="D35" s="112"/>
      <c r="E35" s="135">
        <v>0</v>
      </c>
      <c r="F35" s="135">
        <v>2135482</v>
      </c>
      <c r="G35" s="136">
        <v>0</v>
      </c>
      <c r="H35" s="137"/>
      <c r="I35" s="137"/>
      <c r="J35" s="137"/>
      <c r="K35" s="137"/>
      <c r="L35" s="137"/>
      <c r="M35" s="137"/>
      <c r="N35" s="137"/>
      <c r="Q35" s="134"/>
    </row>
    <row r="36" spans="1:17" ht="15.6" hidden="1" customHeight="1" x14ac:dyDescent="0.25">
      <c r="A36" s="115">
        <v>638</v>
      </c>
      <c r="B36" s="116" t="s">
        <v>264</v>
      </c>
      <c r="C36" s="116"/>
      <c r="D36" s="116"/>
      <c r="E36" s="138">
        <v>52402794</v>
      </c>
      <c r="F36" s="138">
        <v>8541928</v>
      </c>
      <c r="G36" s="139">
        <v>0</v>
      </c>
      <c r="H36" s="137"/>
      <c r="I36" s="137"/>
      <c r="J36" s="137"/>
      <c r="K36" s="137"/>
      <c r="L36" s="137"/>
      <c r="M36" s="137"/>
      <c r="N36" s="137"/>
      <c r="O36" s="100">
        <v>0</v>
      </c>
      <c r="P36" s="100">
        <v>0</v>
      </c>
      <c r="Q36" s="134"/>
    </row>
    <row r="37" spans="1:17" s="128" customFormat="1" ht="15.6" hidden="1" customHeight="1" x14ac:dyDescent="0.25">
      <c r="A37" s="271" t="s">
        <v>265</v>
      </c>
      <c r="B37" s="272"/>
      <c r="C37" s="140"/>
      <c r="D37" s="140"/>
      <c r="E37" s="120">
        <f>SUM(E33)</f>
        <v>52412794</v>
      </c>
      <c r="F37" s="120">
        <f>SUM(F33)</f>
        <v>10687410</v>
      </c>
      <c r="G37" s="120">
        <f>SUM(G33)</f>
        <v>0</v>
      </c>
      <c r="H37" s="122"/>
      <c r="I37" s="122"/>
      <c r="J37" s="122"/>
      <c r="K37" s="122"/>
      <c r="L37" s="122"/>
      <c r="M37" s="122"/>
      <c r="N37" s="122"/>
      <c r="Q37" s="134"/>
    </row>
    <row r="38" spans="1:17" s="128" customFormat="1" ht="15.6" hidden="1" customHeight="1" x14ac:dyDescent="0.25">
      <c r="A38" s="121"/>
      <c r="B38" s="121"/>
      <c r="C38" s="121"/>
      <c r="D38" s="121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Q38" s="134"/>
    </row>
    <row r="39" spans="1:17" s="128" customFormat="1" ht="15.6" hidden="1" customHeight="1" x14ac:dyDescent="0.25">
      <c r="A39" s="128" t="s">
        <v>266</v>
      </c>
      <c r="B39" s="121"/>
      <c r="C39" s="121"/>
      <c r="D39" s="121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Q39" s="134"/>
    </row>
    <row r="40" spans="1:17" ht="15" hidden="1" customHeight="1" x14ac:dyDescent="0.25">
      <c r="A40" s="260" t="s">
        <v>247</v>
      </c>
      <c r="B40" s="262" t="s">
        <v>248</v>
      </c>
      <c r="C40" s="105"/>
      <c r="D40" s="105"/>
      <c r="E40" s="264" t="s">
        <v>249</v>
      </c>
      <c r="F40" s="264" t="s">
        <v>250</v>
      </c>
      <c r="G40" s="264" t="s">
        <v>251</v>
      </c>
      <c r="H40" s="99"/>
      <c r="I40" s="99"/>
      <c r="J40" s="99"/>
      <c r="K40" s="99"/>
      <c r="L40" s="141"/>
      <c r="M40" s="142"/>
      <c r="O40" s="141"/>
      <c r="P40" s="141"/>
      <c r="Q40" s="141"/>
    </row>
    <row r="41" spans="1:17" ht="39" hidden="1" customHeight="1" x14ac:dyDescent="0.25">
      <c r="A41" s="261"/>
      <c r="B41" s="263"/>
      <c r="C41" s="106"/>
      <c r="D41" s="106"/>
      <c r="E41" s="265"/>
      <c r="F41" s="265"/>
      <c r="G41" s="265"/>
      <c r="H41" s="99"/>
      <c r="I41" s="99"/>
      <c r="J41" s="99"/>
      <c r="K41" s="99"/>
      <c r="L41" s="141"/>
      <c r="M41" s="142"/>
      <c r="O41" s="141"/>
      <c r="P41" s="141"/>
      <c r="Q41" s="141"/>
    </row>
    <row r="42" spans="1:17" ht="31.15" hidden="1" customHeight="1" x14ac:dyDescent="0.25">
      <c r="A42" s="107">
        <v>66</v>
      </c>
      <c r="B42" s="108" t="s">
        <v>39</v>
      </c>
      <c r="C42" s="108"/>
      <c r="D42" s="108"/>
      <c r="E42" s="109">
        <f>SUM(E43:E43)</f>
        <v>1140740</v>
      </c>
      <c r="F42" s="109">
        <f>SUM(F43:F43)</f>
        <v>1000000</v>
      </c>
      <c r="G42" s="110">
        <f>SUM(G43:G43)</f>
        <v>1000000</v>
      </c>
      <c r="H42" s="99"/>
      <c r="I42" s="99"/>
      <c r="J42" s="99"/>
      <c r="K42" s="99"/>
      <c r="L42" s="141"/>
      <c r="M42" s="142"/>
      <c r="O42" s="141"/>
      <c r="P42" s="141"/>
      <c r="Q42" s="141"/>
    </row>
    <row r="43" spans="1:17" ht="31.15" hidden="1" customHeight="1" x14ac:dyDescent="0.25">
      <c r="A43" s="115">
        <v>663</v>
      </c>
      <c r="B43" s="116" t="s">
        <v>47</v>
      </c>
      <c r="C43" s="116"/>
      <c r="D43" s="116"/>
      <c r="E43" s="117">
        <v>1140740</v>
      </c>
      <c r="F43" s="117">
        <v>1000000</v>
      </c>
      <c r="G43" s="118">
        <v>1000000</v>
      </c>
      <c r="H43" s="99"/>
      <c r="I43" s="99"/>
      <c r="J43" s="99"/>
      <c r="K43" s="99"/>
      <c r="L43" s="141"/>
      <c r="M43" s="142"/>
      <c r="O43" s="141"/>
      <c r="P43" s="141"/>
      <c r="Q43" s="141"/>
    </row>
    <row r="44" spans="1:17" ht="15.6" hidden="1" customHeight="1" x14ac:dyDescent="0.25">
      <c r="A44" s="268" t="s">
        <v>267</v>
      </c>
      <c r="B44" s="269"/>
      <c r="C44" s="143"/>
      <c r="D44" s="143"/>
      <c r="E44" s="120">
        <f>SUM(E42)</f>
        <v>1140740</v>
      </c>
      <c r="F44" s="120">
        <f>SUM(F42)</f>
        <v>1000000</v>
      </c>
      <c r="G44" s="120">
        <f>SUM(G42)</f>
        <v>1000000</v>
      </c>
      <c r="H44" s="99"/>
      <c r="I44" s="99"/>
      <c r="J44" s="99"/>
      <c r="K44" s="99"/>
      <c r="L44" s="141"/>
      <c r="M44" s="142"/>
      <c r="O44" s="141"/>
      <c r="P44" s="141"/>
      <c r="Q44" s="141"/>
    </row>
    <row r="45" spans="1:17" ht="15.6" hidden="1" customHeight="1" x14ac:dyDescent="0.25">
      <c r="A45" s="144"/>
      <c r="B45" s="144"/>
      <c r="C45" s="144"/>
      <c r="D45" s="144"/>
      <c r="E45" s="122"/>
      <c r="F45" s="122"/>
      <c r="G45" s="122"/>
      <c r="H45" s="99"/>
      <c r="I45" s="99"/>
      <c r="J45" s="99"/>
      <c r="K45" s="99"/>
      <c r="L45" s="141"/>
      <c r="M45" s="142"/>
      <c r="O45" s="141"/>
      <c r="P45" s="141"/>
      <c r="Q45" s="141"/>
    </row>
    <row r="46" spans="1:17" ht="15.6" hidden="1" customHeight="1" x14ac:dyDescent="0.25">
      <c r="A46" s="145" t="s">
        <v>268</v>
      </c>
      <c r="B46" s="146"/>
      <c r="C46" s="146"/>
      <c r="D46" s="146"/>
      <c r="E46" s="147"/>
      <c r="F46" s="146"/>
      <c r="G46" s="146"/>
      <c r="H46" s="99"/>
      <c r="I46" s="99"/>
      <c r="J46" s="99"/>
      <c r="K46" s="99"/>
      <c r="L46" s="141"/>
      <c r="M46" s="142"/>
      <c r="O46" s="141"/>
      <c r="P46" s="141"/>
      <c r="Q46" s="141"/>
    </row>
    <row r="47" spans="1:17" ht="15" hidden="1" customHeight="1" x14ac:dyDescent="0.25">
      <c r="A47" s="260" t="s">
        <v>247</v>
      </c>
      <c r="B47" s="262" t="s">
        <v>248</v>
      </c>
      <c r="C47" s="105"/>
      <c r="D47" s="105"/>
      <c r="E47" s="264" t="s">
        <v>249</v>
      </c>
      <c r="F47" s="264" t="s">
        <v>250</v>
      </c>
      <c r="G47" s="264" t="s">
        <v>251</v>
      </c>
      <c r="H47" s="99"/>
      <c r="I47" s="99"/>
      <c r="J47" s="99"/>
      <c r="K47" s="99"/>
      <c r="L47" s="141"/>
      <c r="M47" s="142"/>
      <c r="O47" s="141"/>
      <c r="P47" s="141"/>
      <c r="Q47" s="141"/>
    </row>
    <row r="48" spans="1:17" ht="39.75" hidden="1" customHeight="1" x14ac:dyDescent="0.25">
      <c r="A48" s="261"/>
      <c r="B48" s="263"/>
      <c r="C48" s="106"/>
      <c r="D48" s="106"/>
      <c r="E48" s="265"/>
      <c r="F48" s="265"/>
      <c r="G48" s="265"/>
      <c r="H48" s="99"/>
      <c r="I48" s="99"/>
      <c r="J48" s="99"/>
      <c r="K48" s="99"/>
      <c r="L48" s="141"/>
      <c r="M48" s="142"/>
      <c r="O48" s="141"/>
      <c r="P48" s="141"/>
      <c r="Q48" s="141"/>
    </row>
    <row r="49" spans="1:17" ht="31.15" hidden="1" customHeight="1" x14ac:dyDescent="0.25">
      <c r="A49" s="107">
        <v>72</v>
      </c>
      <c r="B49" s="108" t="s">
        <v>67</v>
      </c>
      <c r="C49" s="108"/>
      <c r="D49" s="108"/>
      <c r="E49" s="109">
        <f>SUM(E50:E51)</f>
        <v>100000</v>
      </c>
      <c r="F49" s="109">
        <f>SUM(F50:F51)</f>
        <v>100000</v>
      </c>
      <c r="G49" s="110">
        <f>SUM(G50:G51)</f>
        <v>100000</v>
      </c>
      <c r="H49" s="99"/>
      <c r="I49" s="99"/>
      <c r="J49" s="99"/>
      <c r="K49" s="99"/>
      <c r="L49" s="141"/>
      <c r="M49" s="142"/>
      <c r="O49" s="141"/>
      <c r="P49" s="141"/>
      <c r="Q49" s="141"/>
    </row>
    <row r="50" spans="1:17" ht="15.6" hidden="1" customHeight="1" x14ac:dyDescent="0.25">
      <c r="A50" s="111">
        <v>722</v>
      </c>
      <c r="B50" s="112" t="s">
        <v>269</v>
      </c>
      <c r="C50" s="112"/>
      <c r="D50" s="112"/>
      <c r="E50" s="135">
        <v>10000</v>
      </c>
      <c r="F50" s="135">
        <v>10000</v>
      </c>
      <c r="G50" s="136">
        <v>10000</v>
      </c>
      <c r="H50" s="99"/>
      <c r="I50" s="99"/>
      <c r="J50" s="99"/>
      <c r="K50" s="99"/>
      <c r="L50" s="141"/>
      <c r="M50" s="142"/>
      <c r="O50" s="141"/>
      <c r="P50" s="141"/>
      <c r="Q50" s="141"/>
    </row>
    <row r="51" spans="1:17" ht="15.6" hidden="1" customHeight="1" x14ac:dyDescent="0.25">
      <c r="A51" s="115">
        <v>723</v>
      </c>
      <c r="B51" s="116" t="s">
        <v>270</v>
      </c>
      <c r="C51" s="116"/>
      <c r="D51" s="116"/>
      <c r="E51" s="117">
        <v>90000</v>
      </c>
      <c r="F51" s="117">
        <v>90000</v>
      </c>
      <c r="G51" s="118">
        <v>90000</v>
      </c>
      <c r="H51" s="99"/>
      <c r="I51" s="99"/>
      <c r="J51" s="99"/>
      <c r="K51" s="99"/>
      <c r="L51" s="141"/>
      <c r="M51" s="142"/>
      <c r="O51" s="141"/>
      <c r="P51" s="141"/>
      <c r="Q51" s="141"/>
    </row>
    <row r="52" spans="1:17" ht="33" hidden="1" customHeight="1" x14ac:dyDescent="0.25">
      <c r="A52" s="268" t="s">
        <v>271</v>
      </c>
      <c r="B52" s="269"/>
      <c r="C52" s="143"/>
      <c r="D52" s="143"/>
      <c r="E52" s="120">
        <f>SUM(E49)</f>
        <v>100000</v>
      </c>
      <c r="F52" s="120">
        <f>SUM(F49)</f>
        <v>100000</v>
      </c>
      <c r="G52" s="120">
        <f>SUM(G49)</f>
        <v>100000</v>
      </c>
      <c r="H52" s="99"/>
      <c r="I52" s="99"/>
      <c r="J52" s="99"/>
      <c r="K52" s="99"/>
      <c r="L52" s="141"/>
      <c r="M52" s="142"/>
      <c r="O52" s="141"/>
      <c r="P52" s="141"/>
      <c r="Q52" s="141"/>
    </row>
    <row r="53" spans="1:17" s="128" customFormat="1" ht="15.6" hidden="1" customHeight="1" x14ac:dyDescent="0.25">
      <c r="B53" s="121"/>
      <c r="C53" s="121"/>
      <c r="D53" s="121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Q53" s="134"/>
    </row>
    <row r="54" spans="1:17" s="128" customFormat="1" ht="30.75" hidden="1" customHeight="1" x14ac:dyDescent="0.25">
      <c r="A54" s="275" t="s">
        <v>272</v>
      </c>
      <c r="B54" s="276"/>
      <c r="C54" s="148"/>
      <c r="D54" s="148"/>
      <c r="E54" s="149">
        <f>SUM(E10,E19,E28,E37,E44,E52)</f>
        <v>211136750</v>
      </c>
      <c r="F54" s="149">
        <f>SUM(F10,F19,F28,F37,F44,F52)</f>
        <v>161733943</v>
      </c>
      <c r="G54" s="149">
        <f>SUM(G10,G19,G28,G37,G44,G52)</f>
        <v>151036533</v>
      </c>
      <c r="H54" s="122"/>
      <c r="I54" s="122"/>
      <c r="J54" s="122"/>
      <c r="K54" s="122"/>
      <c r="L54" s="122"/>
      <c r="M54" s="122"/>
      <c r="N54" s="122"/>
      <c r="Q54" s="134"/>
    </row>
    <row r="55" spans="1:17" ht="15.6" hidden="1" customHeight="1" x14ac:dyDescent="0.25"/>
    <row r="56" spans="1:17" ht="18.75" hidden="1" customHeight="1" x14ac:dyDescent="0.25">
      <c r="A56" s="267" t="s">
        <v>273</v>
      </c>
      <c r="B56" s="267"/>
      <c r="C56" s="267"/>
      <c r="D56" s="267"/>
      <c r="E56" s="267"/>
      <c r="F56" s="267"/>
      <c r="G56" s="267"/>
      <c r="H56" s="150"/>
      <c r="I56" s="150"/>
      <c r="J56" s="150"/>
      <c r="K56" s="150"/>
      <c r="L56" s="141"/>
      <c r="M56" s="142"/>
      <c r="O56" s="141"/>
      <c r="P56" s="141"/>
      <c r="Q56" s="141"/>
    </row>
    <row r="57" spans="1:17" s="152" customFormat="1" ht="22.5" hidden="1" customHeight="1" x14ac:dyDescent="0.25">
      <c r="A57" s="101" t="s">
        <v>274</v>
      </c>
      <c r="B57" s="151"/>
      <c r="C57" s="151"/>
      <c r="D57" s="151"/>
      <c r="E57" s="151"/>
      <c r="G57" s="134"/>
      <c r="H57" s="153"/>
      <c r="I57" s="153"/>
      <c r="J57" s="153"/>
      <c r="K57" s="153"/>
      <c r="L57" s="153"/>
    </row>
    <row r="58" spans="1:17" s="152" customFormat="1" ht="15.6" hidden="1" customHeight="1" x14ac:dyDescent="0.25">
      <c r="A58" s="277" t="s">
        <v>275</v>
      </c>
      <c r="B58" s="277"/>
      <c r="C58" s="277"/>
      <c r="D58" s="277"/>
      <c r="E58" s="277"/>
      <c r="F58" s="155"/>
    </row>
    <row r="59" spans="1:17" s="128" customFormat="1" ht="15.6" hidden="1" customHeight="1" x14ac:dyDescent="0.25">
      <c r="A59" s="278" t="s">
        <v>276</v>
      </c>
      <c r="B59" s="278"/>
      <c r="C59" s="156"/>
      <c r="D59" s="156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Q59" s="134"/>
    </row>
    <row r="60" spans="1:17" s="128" customFormat="1" ht="15.6" hidden="1" customHeight="1" x14ac:dyDescent="0.25">
      <c r="A60" s="157" t="s">
        <v>277</v>
      </c>
      <c r="B60" s="121"/>
      <c r="C60" s="121"/>
      <c r="D60" s="121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Q60" s="134"/>
    </row>
    <row r="61" spans="1:17" s="132" customFormat="1" ht="32.25" hidden="1" customHeight="1" x14ac:dyDescent="0.25">
      <c r="A61" s="260" t="s">
        <v>278</v>
      </c>
      <c r="B61" s="262" t="s">
        <v>248</v>
      </c>
      <c r="C61" s="105"/>
      <c r="D61" s="105"/>
      <c r="E61" s="264" t="s">
        <v>249</v>
      </c>
      <c r="F61" s="264" t="s">
        <v>250</v>
      </c>
      <c r="G61" s="264" t="s">
        <v>251</v>
      </c>
      <c r="H61" s="273"/>
      <c r="I61" s="274"/>
      <c r="J61" s="274"/>
      <c r="K61" s="274"/>
      <c r="L61" s="274"/>
      <c r="M61" s="270"/>
      <c r="N61" s="270"/>
      <c r="O61" s="131" t="s">
        <v>261</v>
      </c>
      <c r="P61" s="131" t="s">
        <v>262</v>
      </c>
    </row>
    <row r="62" spans="1:17" s="132" customFormat="1" ht="15" hidden="1" customHeight="1" x14ac:dyDescent="0.25">
      <c r="A62" s="261"/>
      <c r="B62" s="263"/>
      <c r="C62" s="106"/>
      <c r="D62" s="106"/>
      <c r="E62" s="265"/>
      <c r="F62" s="265"/>
      <c r="G62" s="265"/>
      <c r="H62" s="273"/>
      <c r="I62" s="274"/>
      <c r="J62" s="274"/>
      <c r="K62" s="274"/>
      <c r="L62" s="274"/>
      <c r="M62" s="270"/>
      <c r="N62" s="270"/>
      <c r="O62" s="130"/>
      <c r="P62" s="130"/>
    </row>
    <row r="63" spans="1:17" s="134" customFormat="1" ht="15.75" hidden="1" customHeight="1" x14ac:dyDescent="0.25">
      <c r="A63" s="107">
        <v>32</v>
      </c>
      <c r="B63" s="108" t="s">
        <v>93</v>
      </c>
      <c r="C63" s="108"/>
      <c r="D63" s="108"/>
      <c r="E63" s="109">
        <f>SUM(E64)</f>
        <v>1243113</v>
      </c>
      <c r="F63" s="109">
        <f>SUM(F64:F64)</f>
        <v>1243113</v>
      </c>
      <c r="G63" s="110">
        <f>SUM(G64:G64)</f>
        <v>1243113</v>
      </c>
      <c r="H63" s="122"/>
      <c r="I63" s="122"/>
      <c r="J63" s="122"/>
      <c r="K63" s="122"/>
      <c r="L63" s="122"/>
      <c r="M63" s="122"/>
      <c r="N63" s="122"/>
      <c r="O63" s="134">
        <v>0</v>
      </c>
      <c r="P63" s="134">
        <v>0</v>
      </c>
      <c r="Q63" s="134">
        <f>SUM(F63:K63)</f>
        <v>2486226</v>
      </c>
    </row>
    <row r="64" spans="1:17" ht="18" hidden="1" customHeight="1" x14ac:dyDescent="0.25">
      <c r="A64" s="111">
        <v>323</v>
      </c>
      <c r="B64" s="112" t="s">
        <v>119</v>
      </c>
      <c r="C64" s="112"/>
      <c r="D64" s="112"/>
      <c r="E64" s="135">
        <v>1243113</v>
      </c>
      <c r="F64" s="135">
        <v>1243113</v>
      </c>
      <c r="G64" s="135">
        <v>1243113</v>
      </c>
      <c r="H64" s="137"/>
      <c r="I64" s="137"/>
      <c r="J64" s="137"/>
      <c r="K64" s="137"/>
      <c r="L64" s="137"/>
      <c r="M64" s="137"/>
      <c r="N64" s="137"/>
      <c r="Q64" s="134"/>
    </row>
    <row r="65" spans="1:17" ht="15.6" hidden="1" customHeight="1" x14ac:dyDescent="0.25">
      <c r="A65" s="158">
        <v>41</v>
      </c>
      <c r="B65" s="124" t="s">
        <v>162</v>
      </c>
      <c r="C65" s="124"/>
      <c r="D65" s="124"/>
      <c r="E65" s="125">
        <f>SUM(E66)</f>
        <v>25000</v>
      </c>
      <c r="F65" s="125">
        <f>SUM(F66)</f>
        <v>25000</v>
      </c>
      <c r="G65" s="126">
        <f>SUM(G66)</f>
        <v>25000</v>
      </c>
      <c r="H65" s="122"/>
      <c r="I65" s="122"/>
      <c r="J65" s="122"/>
      <c r="K65" s="122"/>
      <c r="L65" s="122"/>
      <c r="M65" s="122"/>
      <c r="N65" s="122"/>
      <c r="Q65" s="134">
        <f>SUM(F65:K65)</f>
        <v>50000</v>
      </c>
    </row>
    <row r="66" spans="1:17" ht="15.6" hidden="1" customHeight="1" x14ac:dyDescent="0.25">
      <c r="A66" s="159">
        <v>412</v>
      </c>
      <c r="B66" s="112" t="s">
        <v>166</v>
      </c>
      <c r="C66" s="112"/>
      <c r="D66" s="112"/>
      <c r="E66" s="135">
        <v>25000</v>
      </c>
      <c r="F66" s="135">
        <v>25000</v>
      </c>
      <c r="G66" s="135">
        <v>25000</v>
      </c>
      <c r="H66" s="160"/>
      <c r="I66" s="160"/>
      <c r="J66" s="160"/>
      <c r="K66" s="160"/>
      <c r="L66" s="160"/>
      <c r="M66" s="160"/>
      <c r="N66" s="160"/>
      <c r="Q66" s="134"/>
    </row>
    <row r="67" spans="1:17" ht="36" hidden="1" customHeight="1" x14ac:dyDescent="0.25">
      <c r="A67" s="123">
        <v>42</v>
      </c>
      <c r="B67" s="124" t="s">
        <v>172</v>
      </c>
      <c r="C67" s="124"/>
      <c r="D67" s="124"/>
      <c r="E67" s="125">
        <f>SUM(E68:E69)</f>
        <v>2975000</v>
      </c>
      <c r="F67" s="125">
        <f>SUM(F68:F69)</f>
        <v>2975000</v>
      </c>
      <c r="G67" s="125">
        <f>SUM(G68:G69)</f>
        <v>2975000</v>
      </c>
      <c r="H67" s="122"/>
      <c r="I67" s="122"/>
      <c r="J67" s="122"/>
      <c r="K67" s="122"/>
      <c r="L67" s="122"/>
      <c r="M67" s="122"/>
      <c r="N67" s="122"/>
      <c r="Q67" s="134">
        <f>SUM(F67:K67)</f>
        <v>5950000</v>
      </c>
    </row>
    <row r="68" spans="1:17" s="161" customFormat="1" ht="15.6" hidden="1" customHeight="1" x14ac:dyDescent="0.25">
      <c r="A68" s="111">
        <v>421</v>
      </c>
      <c r="B68" s="112" t="s">
        <v>174</v>
      </c>
      <c r="C68" s="112"/>
      <c r="D68" s="112"/>
      <c r="E68" s="135">
        <v>2000000</v>
      </c>
      <c r="F68" s="135">
        <v>2000000</v>
      </c>
      <c r="G68" s="135">
        <v>2000000</v>
      </c>
      <c r="H68" s="137"/>
      <c r="I68" s="137"/>
      <c r="J68" s="137"/>
      <c r="K68" s="137"/>
      <c r="L68" s="137"/>
      <c r="M68" s="137"/>
      <c r="N68" s="137"/>
    </row>
    <row r="69" spans="1:17" s="161" customFormat="1" ht="15.6" hidden="1" customHeight="1" x14ac:dyDescent="0.25">
      <c r="A69" s="115">
        <v>422</v>
      </c>
      <c r="B69" s="116" t="s">
        <v>178</v>
      </c>
      <c r="C69" s="116"/>
      <c r="D69" s="116"/>
      <c r="E69" s="138">
        <v>975000</v>
      </c>
      <c r="F69" s="138">
        <v>975000</v>
      </c>
      <c r="G69" s="138">
        <v>975000</v>
      </c>
      <c r="H69" s="137"/>
      <c r="I69" s="137"/>
      <c r="J69" s="137"/>
      <c r="K69" s="137"/>
      <c r="L69" s="137"/>
      <c r="M69" s="137"/>
      <c r="N69" s="137"/>
    </row>
    <row r="70" spans="1:17" s="128" customFormat="1" ht="15.6" hidden="1" customHeight="1" x14ac:dyDescent="0.25">
      <c r="A70" s="275" t="s">
        <v>279</v>
      </c>
      <c r="B70" s="276"/>
      <c r="C70" s="148"/>
      <c r="D70" s="148"/>
      <c r="E70" s="120">
        <f>SUM(E63,E65,E67)</f>
        <v>4243113</v>
      </c>
      <c r="F70" s="120">
        <f>SUM(F63,F65,F67)</f>
        <v>4243113</v>
      </c>
      <c r="G70" s="120">
        <f>SUM(G63,G65,G67)</f>
        <v>4243113</v>
      </c>
      <c r="H70" s="122"/>
      <c r="I70" s="122"/>
      <c r="J70" s="122"/>
      <c r="K70" s="122"/>
      <c r="L70" s="122"/>
      <c r="M70" s="122"/>
      <c r="N70" s="122"/>
      <c r="O70" s="162" t="e">
        <f>SUM(#REF!,O63,#REF!,O65,O67)</f>
        <v>#REF!</v>
      </c>
      <c r="P70" s="120" t="e">
        <f>SUM(#REF!,P63,#REF!,P65,P67)</f>
        <v>#REF!</v>
      </c>
      <c r="Q70" s="120" t="e">
        <f>SUM(#REF!,Q63,#REF!,Q65,Q67)</f>
        <v>#REF!</v>
      </c>
    </row>
    <row r="71" spans="1:17" s="128" customFormat="1" ht="15.6" hidden="1" customHeight="1" x14ac:dyDescent="0.25">
      <c r="A71" s="121"/>
      <c r="B71" s="121"/>
      <c r="C71" s="121"/>
      <c r="D71" s="121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Q71" s="134"/>
    </row>
    <row r="72" spans="1:17" s="128" customFormat="1" ht="15.6" hidden="1" customHeight="1" x14ac:dyDescent="0.25">
      <c r="A72" s="157" t="s">
        <v>280</v>
      </c>
      <c r="B72" s="121"/>
      <c r="C72" s="121"/>
      <c r="D72" s="121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Q72" s="134"/>
    </row>
    <row r="73" spans="1:17" s="132" customFormat="1" ht="32.25" hidden="1" customHeight="1" x14ac:dyDescent="0.25">
      <c r="A73" s="260" t="s">
        <v>278</v>
      </c>
      <c r="B73" s="262" t="s">
        <v>248</v>
      </c>
      <c r="C73" s="105"/>
      <c r="D73" s="105"/>
      <c r="E73" s="264" t="s">
        <v>249</v>
      </c>
      <c r="F73" s="264" t="s">
        <v>250</v>
      </c>
      <c r="G73" s="264" t="s">
        <v>251</v>
      </c>
      <c r="H73" s="273"/>
      <c r="I73" s="274"/>
      <c r="J73" s="274"/>
      <c r="K73" s="274"/>
      <c r="L73" s="274"/>
      <c r="M73" s="270"/>
      <c r="N73" s="270"/>
      <c r="O73" s="131" t="s">
        <v>261</v>
      </c>
      <c r="P73" s="131" t="s">
        <v>262</v>
      </c>
    </row>
    <row r="74" spans="1:17" s="132" customFormat="1" ht="15" hidden="1" customHeight="1" x14ac:dyDescent="0.25">
      <c r="A74" s="261"/>
      <c r="B74" s="263"/>
      <c r="C74" s="106"/>
      <c r="D74" s="106"/>
      <c r="E74" s="265"/>
      <c r="F74" s="265"/>
      <c r="G74" s="265"/>
      <c r="H74" s="273"/>
      <c r="I74" s="274"/>
      <c r="J74" s="274"/>
      <c r="K74" s="274"/>
      <c r="L74" s="274"/>
      <c r="M74" s="270"/>
      <c r="N74" s="270"/>
      <c r="O74" s="130"/>
      <c r="P74" s="130"/>
    </row>
    <row r="75" spans="1:17" s="134" customFormat="1" ht="14.25" hidden="1" customHeight="1" x14ac:dyDescent="0.25">
      <c r="A75" s="163">
        <v>31</v>
      </c>
      <c r="B75" s="108" t="s">
        <v>76</v>
      </c>
      <c r="C75" s="108"/>
      <c r="D75" s="108"/>
      <c r="E75" s="109">
        <f>SUM(E76:E77)</f>
        <v>1086000</v>
      </c>
      <c r="F75" s="109">
        <f>SUM(F76:F77)</f>
        <v>1086000</v>
      </c>
      <c r="G75" s="110">
        <f>SUM(G76:G77)</f>
        <v>1086000</v>
      </c>
      <c r="H75" s="122"/>
      <c r="I75" s="122"/>
      <c r="J75" s="122"/>
      <c r="K75" s="122"/>
      <c r="L75" s="122"/>
      <c r="M75" s="122"/>
      <c r="N75" s="122"/>
      <c r="O75" s="164">
        <f>SUM(O76:O77)</f>
        <v>0</v>
      </c>
      <c r="P75" s="165">
        <f>SUM(P76:P77)</f>
        <v>0</v>
      </c>
      <c r="Q75" s="134">
        <f>SUM(F75:K75)</f>
        <v>2172000</v>
      </c>
    </row>
    <row r="76" spans="1:17" ht="14.25" hidden="1" customHeight="1" x14ac:dyDescent="0.25">
      <c r="A76" s="159">
        <v>311</v>
      </c>
      <c r="B76" s="112" t="s">
        <v>281</v>
      </c>
      <c r="C76" s="112"/>
      <c r="D76" s="112"/>
      <c r="E76" s="135">
        <v>1000000</v>
      </c>
      <c r="F76" s="166">
        <v>1000000</v>
      </c>
      <c r="G76" s="136">
        <v>1000000</v>
      </c>
      <c r="H76" s="137"/>
      <c r="I76" s="122"/>
      <c r="J76" s="137"/>
      <c r="K76" s="137"/>
      <c r="L76" s="137"/>
      <c r="M76" s="137"/>
      <c r="N76" s="137"/>
      <c r="O76" s="100">
        <v>0</v>
      </c>
      <c r="P76" s="100">
        <v>0</v>
      </c>
      <c r="Q76" s="134"/>
    </row>
    <row r="77" spans="1:17" ht="18.75" hidden="1" customHeight="1" x14ac:dyDescent="0.25">
      <c r="A77" s="111">
        <v>313</v>
      </c>
      <c r="B77" s="112" t="s">
        <v>89</v>
      </c>
      <c r="C77" s="112"/>
      <c r="D77" s="112"/>
      <c r="E77" s="135">
        <v>86000</v>
      </c>
      <c r="F77" s="166">
        <v>86000</v>
      </c>
      <c r="G77" s="136">
        <v>86000</v>
      </c>
      <c r="H77" s="137"/>
      <c r="I77" s="122"/>
      <c r="J77" s="137"/>
      <c r="K77" s="137"/>
      <c r="L77" s="137"/>
      <c r="M77" s="137"/>
      <c r="N77" s="137"/>
      <c r="O77" s="100">
        <v>0</v>
      </c>
      <c r="P77" s="100">
        <v>0</v>
      </c>
      <c r="Q77" s="134"/>
    </row>
    <row r="78" spans="1:17" s="128" customFormat="1" ht="15.75" hidden="1" customHeight="1" x14ac:dyDescent="0.25">
      <c r="A78" s="123">
        <v>38</v>
      </c>
      <c r="B78" s="167" t="s">
        <v>282</v>
      </c>
      <c r="C78" s="167"/>
      <c r="D78" s="167"/>
      <c r="E78" s="125">
        <f>SUM(E79)</f>
        <v>14000</v>
      </c>
      <c r="F78" s="125">
        <f>SUM(F79)</f>
        <v>14000</v>
      </c>
      <c r="G78" s="126">
        <f>SUM(G79)</f>
        <v>14000</v>
      </c>
      <c r="H78" s="122"/>
      <c r="I78" s="122"/>
      <c r="J78" s="122"/>
      <c r="K78" s="122"/>
      <c r="L78" s="122"/>
      <c r="M78" s="122"/>
      <c r="N78" s="122"/>
      <c r="O78" s="128">
        <v>0</v>
      </c>
      <c r="P78" s="128">
        <v>0</v>
      </c>
      <c r="Q78" s="128">
        <f>SUM(F78:K78)</f>
        <v>28000</v>
      </c>
    </row>
    <row r="79" spans="1:17" ht="12.75" hidden="1" customHeight="1" x14ac:dyDescent="0.25">
      <c r="A79" s="111">
        <v>381</v>
      </c>
      <c r="B79" s="112" t="s">
        <v>283</v>
      </c>
      <c r="C79" s="112"/>
      <c r="D79" s="112"/>
      <c r="E79" s="135">
        <v>14000</v>
      </c>
      <c r="F79" s="166">
        <v>14000</v>
      </c>
      <c r="G79" s="168">
        <v>14000</v>
      </c>
      <c r="H79" s="137"/>
      <c r="I79" s="122"/>
      <c r="J79" s="137"/>
      <c r="K79" s="137"/>
      <c r="L79" s="137"/>
      <c r="M79" s="137"/>
      <c r="N79" s="137"/>
      <c r="O79" s="100">
        <v>0</v>
      </c>
      <c r="P79" s="100">
        <v>0</v>
      </c>
      <c r="Q79" s="134"/>
    </row>
    <row r="80" spans="1:17" ht="37.5" hidden="1" customHeight="1" x14ac:dyDescent="0.25">
      <c r="A80" s="123">
        <v>42</v>
      </c>
      <c r="B80" s="124" t="s">
        <v>172</v>
      </c>
      <c r="C80" s="124"/>
      <c r="D80" s="124"/>
      <c r="E80" s="125">
        <f>SUM(E81:E83)</f>
        <v>1500000</v>
      </c>
      <c r="F80" s="125">
        <f>SUM(F81:F83)</f>
        <v>1500000</v>
      </c>
      <c r="G80" s="126">
        <f>SUM(G81:G83)</f>
        <v>1500000</v>
      </c>
      <c r="H80" s="122"/>
      <c r="I80" s="122"/>
      <c r="J80" s="122"/>
      <c r="K80" s="122"/>
      <c r="L80" s="122"/>
      <c r="M80" s="122"/>
      <c r="N80" s="122"/>
      <c r="Q80" s="134">
        <f>SUM(F80:K80)</f>
        <v>3000000</v>
      </c>
    </row>
    <row r="81" spans="1:17" ht="15.6" hidden="1" customHeight="1" x14ac:dyDescent="0.25">
      <c r="A81" s="111">
        <v>422</v>
      </c>
      <c r="B81" s="112" t="s">
        <v>178</v>
      </c>
      <c r="C81" s="112"/>
      <c r="D81" s="112"/>
      <c r="E81" s="135">
        <v>1296000</v>
      </c>
      <c r="F81" s="135">
        <v>1296000</v>
      </c>
      <c r="G81" s="136">
        <v>1296000</v>
      </c>
      <c r="H81" s="137"/>
      <c r="I81" s="122"/>
      <c r="J81" s="137"/>
      <c r="K81" s="137"/>
      <c r="L81" s="137"/>
      <c r="M81" s="137"/>
      <c r="N81" s="137"/>
      <c r="Q81" s="134"/>
    </row>
    <row r="82" spans="1:17" ht="13.5" hidden="1" customHeight="1" x14ac:dyDescent="0.25">
      <c r="A82" s="111">
        <v>424</v>
      </c>
      <c r="B82" s="112" t="s">
        <v>190</v>
      </c>
      <c r="C82" s="112"/>
      <c r="D82" s="112"/>
      <c r="E82" s="135">
        <v>4000</v>
      </c>
      <c r="F82" s="135">
        <v>4000</v>
      </c>
      <c r="G82" s="136">
        <v>4000</v>
      </c>
      <c r="H82" s="137"/>
      <c r="I82" s="122"/>
      <c r="J82" s="137"/>
      <c r="K82" s="137"/>
      <c r="L82" s="137"/>
      <c r="M82" s="137"/>
      <c r="N82" s="137"/>
      <c r="Q82" s="134"/>
    </row>
    <row r="83" spans="1:17" ht="15.6" hidden="1" customHeight="1" x14ac:dyDescent="0.25">
      <c r="A83" s="115">
        <v>426</v>
      </c>
      <c r="B83" s="116" t="s">
        <v>284</v>
      </c>
      <c r="C83" s="116"/>
      <c r="D83" s="116"/>
      <c r="E83" s="138">
        <v>200000</v>
      </c>
      <c r="F83" s="138">
        <v>200000</v>
      </c>
      <c r="G83" s="139">
        <v>200000</v>
      </c>
      <c r="H83" s="137"/>
      <c r="I83" s="122"/>
      <c r="J83" s="137"/>
      <c r="K83" s="137"/>
      <c r="L83" s="137"/>
      <c r="M83" s="137"/>
      <c r="N83" s="137"/>
      <c r="Q83" s="134"/>
    </row>
    <row r="84" spans="1:17" s="128" customFormat="1" ht="15.6" hidden="1" customHeight="1" x14ac:dyDescent="0.25">
      <c r="A84" s="275" t="s">
        <v>279</v>
      </c>
      <c r="B84" s="276"/>
      <c r="C84" s="148"/>
      <c r="D84" s="148"/>
      <c r="E84" s="120">
        <f>SUM(E75,E78,E80)</f>
        <v>2600000</v>
      </c>
      <c r="F84" s="120">
        <f>SUM(F75,F78,F80)</f>
        <v>2600000</v>
      </c>
      <c r="G84" s="120">
        <f>SUM(G75,G78,G80)</f>
        <v>2600000</v>
      </c>
      <c r="H84" s="122"/>
      <c r="I84" s="122"/>
      <c r="J84" s="122"/>
      <c r="K84" s="122"/>
      <c r="L84" s="122"/>
      <c r="M84" s="122"/>
      <c r="N84" s="122"/>
      <c r="O84" s="162" t="e">
        <f>SUM(O75,O78,#REF!,#REF!,O80)</f>
        <v>#REF!</v>
      </c>
      <c r="P84" s="120" t="e">
        <f>SUM(P75,P78,#REF!,#REF!,P80)</f>
        <v>#REF!</v>
      </c>
      <c r="Q84" s="120" t="e">
        <f>SUM(Q75,Q78,#REF!,#REF!,Q80)</f>
        <v>#REF!</v>
      </c>
    </row>
    <row r="85" spans="1:17" s="128" customFormat="1" ht="15.6" hidden="1" customHeight="1" x14ac:dyDescent="0.25">
      <c r="A85" s="121"/>
      <c r="B85" s="121"/>
      <c r="C85" s="121"/>
      <c r="D85" s="121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Q85" s="134"/>
    </row>
    <row r="86" spans="1:17" s="128" customFormat="1" ht="15.6" hidden="1" customHeight="1" x14ac:dyDescent="0.25">
      <c r="A86" s="128" t="s">
        <v>257</v>
      </c>
      <c r="B86" s="121"/>
      <c r="C86" s="121"/>
      <c r="D86" s="121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Q86" s="134"/>
    </row>
    <row r="87" spans="1:17" s="132" customFormat="1" ht="32.25" hidden="1" customHeight="1" x14ac:dyDescent="0.25">
      <c r="A87" s="260" t="s">
        <v>278</v>
      </c>
      <c r="B87" s="262" t="s">
        <v>248</v>
      </c>
      <c r="C87" s="105"/>
      <c r="D87" s="105"/>
      <c r="E87" s="264" t="s">
        <v>249</v>
      </c>
      <c r="F87" s="264" t="s">
        <v>250</v>
      </c>
      <c r="G87" s="264" t="s">
        <v>251</v>
      </c>
      <c r="H87" s="273"/>
      <c r="I87" s="274"/>
      <c r="J87" s="274"/>
      <c r="K87" s="274"/>
      <c r="L87" s="274"/>
      <c r="M87" s="270"/>
      <c r="N87" s="270"/>
      <c r="O87" s="131" t="s">
        <v>261</v>
      </c>
      <c r="P87" s="131" t="s">
        <v>262</v>
      </c>
    </row>
    <row r="88" spans="1:17" s="132" customFormat="1" ht="15" hidden="1" customHeight="1" x14ac:dyDescent="0.25">
      <c r="A88" s="261"/>
      <c r="B88" s="263"/>
      <c r="C88" s="106"/>
      <c r="D88" s="106"/>
      <c r="E88" s="265"/>
      <c r="F88" s="265"/>
      <c r="G88" s="265"/>
      <c r="H88" s="273"/>
      <c r="I88" s="274"/>
      <c r="J88" s="274"/>
      <c r="K88" s="274"/>
      <c r="L88" s="274"/>
      <c r="M88" s="270"/>
      <c r="N88" s="270"/>
      <c r="O88" s="130"/>
      <c r="P88" s="130"/>
    </row>
    <row r="89" spans="1:17" s="134" customFormat="1" ht="14.25" hidden="1" customHeight="1" x14ac:dyDescent="0.25">
      <c r="A89" s="163">
        <v>31</v>
      </c>
      <c r="B89" s="108" t="s">
        <v>76</v>
      </c>
      <c r="C89" s="108"/>
      <c r="D89" s="108"/>
      <c r="E89" s="109">
        <f>SUM(E90:E92)</f>
        <v>93562200</v>
      </c>
      <c r="F89" s="109">
        <f>SUM(F90:F92)</f>
        <v>93562200</v>
      </c>
      <c r="G89" s="110">
        <f>SUM(G90:G92)</f>
        <v>93562200</v>
      </c>
      <c r="H89" s="122"/>
      <c r="I89" s="122"/>
      <c r="J89" s="122"/>
      <c r="K89" s="122"/>
      <c r="L89" s="122"/>
      <c r="M89" s="122"/>
      <c r="N89" s="122"/>
      <c r="O89" s="164">
        <f>SUM(O90:O92)</f>
        <v>0</v>
      </c>
      <c r="P89" s="165">
        <f>SUM(P90:P92)</f>
        <v>0</v>
      </c>
      <c r="Q89" s="134">
        <f>SUM(F89:K89)</f>
        <v>187124400</v>
      </c>
    </row>
    <row r="90" spans="1:17" ht="14.25" hidden="1" customHeight="1" x14ac:dyDescent="0.25">
      <c r="A90" s="159">
        <v>311</v>
      </c>
      <c r="B90" s="112" t="s">
        <v>281</v>
      </c>
      <c r="C90" s="112"/>
      <c r="D90" s="112"/>
      <c r="E90" s="135">
        <v>78040000</v>
      </c>
      <c r="F90" s="166">
        <v>78040000</v>
      </c>
      <c r="G90" s="136">
        <v>78040000</v>
      </c>
      <c r="H90" s="137"/>
      <c r="I90" s="137"/>
      <c r="J90" s="137"/>
      <c r="K90" s="137"/>
      <c r="L90" s="137"/>
      <c r="M90" s="137"/>
      <c r="N90" s="137"/>
      <c r="O90" s="100">
        <v>0</v>
      </c>
      <c r="P90" s="100">
        <v>0</v>
      </c>
      <c r="Q90" s="134"/>
    </row>
    <row r="91" spans="1:17" ht="14.25" hidden="1" customHeight="1" x14ac:dyDescent="0.25">
      <c r="A91" s="111">
        <v>312</v>
      </c>
      <c r="B91" s="112" t="s">
        <v>285</v>
      </c>
      <c r="C91" s="112"/>
      <c r="D91" s="112"/>
      <c r="E91" s="135">
        <v>2356200</v>
      </c>
      <c r="F91" s="166">
        <v>2356200</v>
      </c>
      <c r="G91" s="136">
        <v>2356200</v>
      </c>
      <c r="H91" s="137"/>
      <c r="I91" s="137"/>
      <c r="J91" s="137"/>
      <c r="K91" s="137"/>
      <c r="L91" s="137"/>
      <c r="M91" s="137"/>
      <c r="N91" s="137"/>
      <c r="O91" s="100">
        <v>0</v>
      </c>
      <c r="P91" s="100">
        <v>0</v>
      </c>
      <c r="Q91" s="134"/>
    </row>
    <row r="92" spans="1:17" ht="18.75" hidden="1" customHeight="1" x14ac:dyDescent="0.25">
      <c r="A92" s="111">
        <v>313</v>
      </c>
      <c r="B92" s="112" t="s">
        <v>89</v>
      </c>
      <c r="C92" s="112"/>
      <c r="D92" s="112"/>
      <c r="E92" s="135">
        <v>13166000</v>
      </c>
      <c r="F92" s="166">
        <v>13166000</v>
      </c>
      <c r="G92" s="136">
        <v>13166000</v>
      </c>
      <c r="H92" s="137"/>
      <c r="I92" s="137"/>
      <c r="J92" s="137"/>
      <c r="K92" s="137"/>
      <c r="L92" s="137"/>
      <c r="M92" s="137"/>
      <c r="N92" s="137"/>
      <c r="O92" s="100">
        <v>0</v>
      </c>
      <c r="P92" s="100">
        <v>0</v>
      </c>
      <c r="Q92" s="134"/>
    </row>
    <row r="93" spans="1:17" s="134" customFormat="1" ht="15.75" hidden="1" customHeight="1" x14ac:dyDescent="0.25">
      <c r="A93" s="123">
        <v>32</v>
      </c>
      <c r="B93" s="124" t="s">
        <v>93</v>
      </c>
      <c r="C93" s="124"/>
      <c r="D93" s="124"/>
      <c r="E93" s="125">
        <f>SUM(E94:E97)</f>
        <v>39696515</v>
      </c>
      <c r="F93" s="125">
        <f>SUM(F94:F97)</f>
        <v>38921220</v>
      </c>
      <c r="G93" s="126">
        <f>SUM(G94:G97)</f>
        <v>38911220</v>
      </c>
      <c r="H93" s="122"/>
      <c r="I93" s="122"/>
      <c r="J93" s="122"/>
      <c r="K93" s="122"/>
      <c r="L93" s="122"/>
      <c r="M93" s="122"/>
      <c r="N93" s="122"/>
      <c r="O93" s="134">
        <v>0</v>
      </c>
      <c r="P93" s="134">
        <v>0</v>
      </c>
      <c r="Q93" s="134">
        <f>SUM(F93:K93)</f>
        <v>77832440</v>
      </c>
    </row>
    <row r="94" spans="1:17" ht="21" hidden="1" customHeight="1" x14ac:dyDescent="0.25">
      <c r="A94" s="111">
        <v>321</v>
      </c>
      <c r="B94" s="112" t="s">
        <v>95</v>
      </c>
      <c r="C94" s="112"/>
      <c r="D94" s="112"/>
      <c r="E94" s="135">
        <v>2634538</v>
      </c>
      <c r="F94" s="166">
        <v>2634538</v>
      </c>
      <c r="G94" s="114">
        <v>2634538</v>
      </c>
      <c r="H94" s="137"/>
      <c r="I94" s="137"/>
      <c r="J94" s="137"/>
      <c r="K94" s="137"/>
      <c r="L94" s="137"/>
      <c r="M94" s="137"/>
      <c r="N94" s="137"/>
      <c r="O94" s="100">
        <v>0</v>
      </c>
      <c r="P94" s="100">
        <v>0</v>
      </c>
      <c r="Q94" s="134"/>
    </row>
    <row r="95" spans="1:17" ht="14.25" hidden="1" customHeight="1" x14ac:dyDescent="0.25">
      <c r="A95" s="111">
        <v>322</v>
      </c>
      <c r="B95" s="112" t="s">
        <v>105</v>
      </c>
      <c r="C95" s="112"/>
      <c r="D95" s="112"/>
      <c r="E95" s="135">
        <f>32727000-1326966</f>
        <v>31400034</v>
      </c>
      <c r="F95" s="135">
        <f>32727000-1327265</f>
        <v>31399735</v>
      </c>
      <c r="G95" s="114">
        <f>32727000-1316965</f>
        <v>31410035</v>
      </c>
      <c r="H95" s="137"/>
      <c r="I95" s="137"/>
      <c r="J95" s="137"/>
      <c r="K95" s="137"/>
      <c r="L95" s="137"/>
      <c r="M95" s="137"/>
      <c r="N95" s="137"/>
      <c r="O95" s="100">
        <v>0</v>
      </c>
      <c r="P95" s="100">
        <v>0</v>
      </c>
      <c r="Q95" s="134"/>
    </row>
    <row r="96" spans="1:17" ht="18" hidden="1" customHeight="1" x14ac:dyDescent="0.25">
      <c r="A96" s="111">
        <v>323</v>
      </c>
      <c r="B96" s="112" t="s">
        <v>119</v>
      </c>
      <c r="C96" s="112"/>
      <c r="D96" s="112"/>
      <c r="E96" s="135">
        <f>5336877-76559</f>
        <v>5260318</v>
      </c>
      <c r="F96" s="135">
        <f>5336877-851555</f>
        <v>4485322</v>
      </c>
      <c r="G96" s="114">
        <f>5336877-871855</f>
        <v>4465022</v>
      </c>
      <c r="H96" s="137"/>
      <c r="I96" s="137"/>
      <c r="J96" s="137"/>
      <c r="K96" s="137"/>
      <c r="L96" s="137"/>
      <c r="M96" s="137"/>
      <c r="N96" s="137"/>
      <c r="Q96" s="134"/>
    </row>
    <row r="97" spans="1:17" ht="15.6" hidden="1" customHeight="1" x14ac:dyDescent="0.25">
      <c r="A97" s="111">
        <v>329</v>
      </c>
      <c r="B97" s="112" t="s">
        <v>141</v>
      </c>
      <c r="C97" s="112"/>
      <c r="D97" s="112"/>
      <c r="E97" s="135">
        <v>401625</v>
      </c>
      <c r="F97" s="135">
        <v>401625</v>
      </c>
      <c r="G97" s="114">
        <v>401625</v>
      </c>
      <c r="H97" s="137"/>
      <c r="I97" s="137"/>
      <c r="J97" s="137"/>
      <c r="K97" s="137"/>
      <c r="L97" s="137"/>
      <c r="M97" s="137"/>
      <c r="N97" s="137"/>
      <c r="Q97" s="134"/>
    </row>
    <row r="98" spans="1:17" s="134" customFormat="1" ht="15.6" hidden="1" customHeight="1" x14ac:dyDescent="0.25">
      <c r="A98" s="123">
        <v>34</v>
      </c>
      <c r="B98" s="124" t="s">
        <v>154</v>
      </c>
      <c r="C98" s="124"/>
      <c r="D98" s="124"/>
      <c r="E98" s="125">
        <f>SUM(E99:E100)</f>
        <v>500000</v>
      </c>
      <c r="F98" s="125">
        <f>SUM(F99:F100)</f>
        <v>500000</v>
      </c>
      <c r="G98" s="126">
        <f>SUM(G99:G100)</f>
        <v>500000</v>
      </c>
      <c r="H98" s="122"/>
      <c r="I98" s="122"/>
      <c r="J98" s="122"/>
      <c r="K98" s="122"/>
      <c r="L98" s="122"/>
      <c r="M98" s="122"/>
      <c r="N98" s="122"/>
      <c r="Q98" s="134">
        <f>SUM(F98:K98)</f>
        <v>1000000</v>
      </c>
    </row>
    <row r="99" spans="1:17" ht="15.6" hidden="1" customHeight="1" x14ac:dyDescent="0.25">
      <c r="A99" s="111">
        <v>342</v>
      </c>
      <c r="B99" s="112" t="s">
        <v>286</v>
      </c>
      <c r="C99" s="112"/>
      <c r="D99" s="112"/>
      <c r="E99" s="135">
        <v>100000</v>
      </c>
      <c r="F99" s="135">
        <v>100000</v>
      </c>
      <c r="G99" s="136">
        <v>100000</v>
      </c>
      <c r="H99" s="137"/>
      <c r="I99" s="137"/>
      <c r="J99" s="137"/>
      <c r="K99" s="137"/>
      <c r="L99" s="137"/>
      <c r="M99" s="137"/>
      <c r="N99" s="137"/>
    </row>
    <row r="100" spans="1:17" ht="15.6" hidden="1" customHeight="1" x14ac:dyDescent="0.25">
      <c r="A100" s="111">
        <v>343</v>
      </c>
      <c r="B100" s="112" t="s">
        <v>156</v>
      </c>
      <c r="C100" s="112"/>
      <c r="D100" s="112"/>
      <c r="E100" s="135">
        <v>400000</v>
      </c>
      <c r="F100" s="135">
        <v>400000</v>
      </c>
      <c r="G100" s="114">
        <v>400000</v>
      </c>
      <c r="H100" s="137"/>
      <c r="I100" s="137"/>
      <c r="J100" s="137"/>
      <c r="K100" s="137"/>
      <c r="L100" s="137"/>
      <c r="M100" s="137"/>
      <c r="N100" s="137"/>
      <c r="Q100" s="134"/>
    </row>
    <row r="101" spans="1:17" s="134" customFormat="1" ht="31.15" hidden="1" customHeight="1" x14ac:dyDescent="0.25">
      <c r="A101" s="123">
        <v>37</v>
      </c>
      <c r="B101" s="124" t="s">
        <v>287</v>
      </c>
      <c r="C101" s="124"/>
      <c r="D101" s="124"/>
      <c r="E101" s="125">
        <f>SUM(E102)</f>
        <v>120000</v>
      </c>
      <c r="F101" s="125">
        <f>SUM(F102)</f>
        <v>120000</v>
      </c>
      <c r="G101" s="126">
        <f>SUM(G102)</f>
        <v>120000</v>
      </c>
      <c r="H101" s="122"/>
      <c r="I101" s="122"/>
      <c r="J101" s="122"/>
      <c r="K101" s="122"/>
      <c r="L101" s="122"/>
      <c r="M101" s="122"/>
      <c r="N101" s="122"/>
    </row>
    <row r="102" spans="1:17" ht="31.15" hidden="1" customHeight="1" x14ac:dyDescent="0.25">
      <c r="A102" s="115">
        <v>372</v>
      </c>
      <c r="B102" s="116" t="s">
        <v>288</v>
      </c>
      <c r="C102" s="116"/>
      <c r="D102" s="116"/>
      <c r="E102" s="138">
        <v>120000</v>
      </c>
      <c r="F102" s="138">
        <v>120000</v>
      </c>
      <c r="G102" s="118">
        <v>120000</v>
      </c>
      <c r="H102" s="137"/>
      <c r="I102" s="137"/>
      <c r="J102" s="137"/>
      <c r="K102" s="137"/>
      <c r="L102" s="137"/>
      <c r="M102" s="137"/>
      <c r="N102" s="137"/>
      <c r="Q102" s="134"/>
    </row>
    <row r="103" spans="1:17" s="128" customFormat="1" ht="15.75" hidden="1" customHeight="1" x14ac:dyDescent="0.25">
      <c r="A103" s="275" t="s">
        <v>279</v>
      </c>
      <c r="B103" s="276"/>
      <c r="C103" s="148"/>
      <c r="D103" s="148"/>
      <c r="E103" s="120">
        <f>SUM(E89,E93,E98,E101)</f>
        <v>133878715</v>
      </c>
      <c r="F103" s="120">
        <f>SUM(F89,F93,F98,F101)</f>
        <v>133103420</v>
      </c>
      <c r="G103" s="120">
        <f>SUM(G89,G93,G98,G101)</f>
        <v>133093420</v>
      </c>
      <c r="H103" s="122"/>
      <c r="I103" s="122"/>
      <c r="J103" s="122"/>
      <c r="K103" s="122"/>
      <c r="L103" s="122"/>
      <c r="M103" s="122"/>
      <c r="N103" s="122"/>
      <c r="O103" s="162" t="e">
        <f>SUM(O89,O93,O98,#REF!,#REF!)</f>
        <v>#REF!</v>
      </c>
      <c r="P103" s="120" t="e">
        <f>SUM(P89,P93,P98,#REF!,#REF!)</f>
        <v>#REF!</v>
      </c>
      <c r="Q103" s="120" t="e">
        <f>SUM(Q89,Q93,Q98,#REF!,#REF!)</f>
        <v>#REF!</v>
      </c>
    </row>
    <row r="104" spans="1:17" s="128" customFormat="1" ht="15.6" hidden="1" customHeight="1" x14ac:dyDescent="0.25">
      <c r="A104" s="121"/>
      <c r="B104" s="121"/>
      <c r="C104" s="121"/>
      <c r="D104" s="121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Q104" s="134"/>
    </row>
    <row r="105" spans="1:17" s="128" customFormat="1" ht="15.6" hidden="1" customHeight="1" x14ac:dyDescent="0.25">
      <c r="A105" s="128" t="s">
        <v>289</v>
      </c>
      <c r="B105" s="121"/>
      <c r="C105" s="121"/>
      <c r="D105" s="121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Q105" s="134"/>
    </row>
    <row r="106" spans="1:17" s="132" customFormat="1" ht="32.25" hidden="1" customHeight="1" x14ac:dyDescent="0.25">
      <c r="A106" s="260" t="s">
        <v>278</v>
      </c>
      <c r="B106" s="262" t="s">
        <v>248</v>
      </c>
      <c r="C106" s="105"/>
      <c r="D106" s="105"/>
      <c r="E106" s="264" t="s">
        <v>249</v>
      </c>
      <c r="F106" s="264" t="s">
        <v>250</v>
      </c>
      <c r="G106" s="264" t="s">
        <v>251</v>
      </c>
      <c r="H106" s="273"/>
      <c r="I106" s="274"/>
      <c r="J106" s="274"/>
      <c r="K106" s="274"/>
      <c r="L106" s="274"/>
      <c r="M106" s="270"/>
      <c r="N106" s="270"/>
      <c r="O106" s="131" t="s">
        <v>261</v>
      </c>
      <c r="P106" s="131" t="s">
        <v>262</v>
      </c>
    </row>
    <row r="107" spans="1:17" s="132" customFormat="1" ht="15" hidden="1" customHeight="1" x14ac:dyDescent="0.25">
      <c r="A107" s="261"/>
      <c r="B107" s="263"/>
      <c r="C107" s="106"/>
      <c r="D107" s="106"/>
      <c r="E107" s="265"/>
      <c r="F107" s="265"/>
      <c r="G107" s="265"/>
      <c r="H107" s="273"/>
      <c r="I107" s="274"/>
      <c r="J107" s="274"/>
      <c r="K107" s="274"/>
      <c r="L107" s="274"/>
      <c r="M107" s="270"/>
      <c r="N107" s="270"/>
      <c r="O107" s="130"/>
      <c r="P107" s="130"/>
    </row>
    <row r="108" spans="1:17" s="134" customFormat="1" ht="15.75" hidden="1" customHeight="1" x14ac:dyDescent="0.25">
      <c r="A108" s="107">
        <v>32</v>
      </c>
      <c r="B108" s="108" t="s">
        <v>93</v>
      </c>
      <c r="C108" s="108"/>
      <c r="D108" s="108"/>
      <c r="E108" s="109">
        <f>SUM(E109:E110)</f>
        <v>719740</v>
      </c>
      <c r="F108" s="109">
        <f>SUM(F109:F110)</f>
        <v>650000</v>
      </c>
      <c r="G108" s="110">
        <f>SUM(G109:G110)</f>
        <v>650000</v>
      </c>
      <c r="H108" s="122"/>
      <c r="I108" s="122"/>
      <c r="J108" s="122"/>
      <c r="K108" s="122"/>
      <c r="L108" s="122"/>
      <c r="M108" s="122"/>
      <c r="N108" s="122"/>
      <c r="O108" s="134">
        <v>0</v>
      </c>
      <c r="P108" s="134">
        <v>0</v>
      </c>
      <c r="Q108" s="134">
        <f>SUM(F108:K108)</f>
        <v>1300000</v>
      </c>
    </row>
    <row r="109" spans="1:17" ht="14.25" hidden="1" customHeight="1" x14ac:dyDescent="0.25">
      <c r="A109" s="111">
        <v>321</v>
      </c>
      <c r="B109" s="112" t="s">
        <v>95</v>
      </c>
      <c r="C109" s="112"/>
      <c r="D109" s="112"/>
      <c r="E109" s="135">
        <v>52940</v>
      </c>
      <c r="F109" s="166">
        <v>50000</v>
      </c>
      <c r="G109" s="168">
        <v>50000</v>
      </c>
      <c r="H109" s="137"/>
      <c r="I109" s="137"/>
      <c r="J109" s="137"/>
      <c r="K109" s="137"/>
      <c r="L109" s="137"/>
      <c r="M109" s="137"/>
      <c r="N109" s="137"/>
      <c r="O109" s="100">
        <v>0</v>
      </c>
      <c r="P109" s="100">
        <v>0</v>
      </c>
      <c r="Q109" s="134"/>
    </row>
    <row r="110" spans="1:17" ht="14.25" hidden="1" customHeight="1" x14ac:dyDescent="0.25">
      <c r="A110" s="111">
        <v>322</v>
      </c>
      <c r="B110" s="112" t="s">
        <v>105</v>
      </c>
      <c r="C110" s="112"/>
      <c r="D110" s="112"/>
      <c r="E110" s="135">
        <f>690240-23440</f>
        <v>666800</v>
      </c>
      <c r="F110" s="135">
        <v>600000</v>
      </c>
      <c r="G110" s="168">
        <v>600000</v>
      </c>
      <c r="H110" s="137"/>
      <c r="I110" s="137"/>
      <c r="J110" s="137"/>
      <c r="K110" s="137"/>
      <c r="L110" s="137"/>
      <c r="M110" s="137"/>
      <c r="N110" s="137"/>
      <c r="O110" s="100">
        <v>0</v>
      </c>
      <c r="P110" s="100">
        <v>0</v>
      </c>
      <c r="Q110" s="134"/>
    </row>
    <row r="111" spans="1:17" ht="15" hidden="1" customHeight="1" x14ac:dyDescent="0.25">
      <c r="A111" s="123">
        <v>42</v>
      </c>
      <c r="B111" s="124" t="s">
        <v>172</v>
      </c>
      <c r="C111" s="124"/>
      <c r="D111" s="124"/>
      <c r="E111" s="125">
        <f>SUM(E112:E113)</f>
        <v>421000</v>
      </c>
      <c r="F111" s="125">
        <f>SUM(F112:F113)</f>
        <v>350000</v>
      </c>
      <c r="G111" s="126">
        <f>SUM(G112:G113)</f>
        <v>350000</v>
      </c>
      <c r="H111" s="122"/>
      <c r="I111" s="122"/>
      <c r="J111" s="122"/>
      <c r="K111" s="122"/>
      <c r="L111" s="122"/>
      <c r="M111" s="122"/>
      <c r="N111" s="122"/>
      <c r="Q111" s="134">
        <f>SUM(F111:K111)</f>
        <v>700000</v>
      </c>
    </row>
    <row r="112" spans="1:17" ht="15.6" hidden="1" customHeight="1" x14ac:dyDescent="0.25">
      <c r="A112" s="111">
        <v>422</v>
      </c>
      <c r="B112" s="112" t="s">
        <v>178</v>
      </c>
      <c r="C112" s="112"/>
      <c r="D112" s="112"/>
      <c r="E112" s="135">
        <v>420000</v>
      </c>
      <c r="F112" s="135">
        <v>350000</v>
      </c>
      <c r="G112" s="136">
        <v>350000</v>
      </c>
      <c r="H112" s="137"/>
      <c r="I112" s="137"/>
      <c r="J112" s="137"/>
      <c r="K112" s="137"/>
      <c r="L112" s="137"/>
      <c r="M112" s="137"/>
      <c r="N112" s="137"/>
      <c r="Q112" s="134"/>
    </row>
    <row r="113" spans="1:17" ht="31.15" hidden="1" customHeight="1" x14ac:dyDescent="0.25">
      <c r="A113" s="115">
        <v>424</v>
      </c>
      <c r="B113" s="116" t="s">
        <v>190</v>
      </c>
      <c r="C113" s="116"/>
      <c r="D113" s="116"/>
      <c r="E113" s="138">
        <v>1000</v>
      </c>
      <c r="F113" s="138"/>
      <c r="G113" s="139"/>
      <c r="H113" s="137"/>
      <c r="I113" s="137"/>
      <c r="J113" s="137"/>
      <c r="K113" s="137"/>
      <c r="L113" s="137"/>
      <c r="M113" s="137"/>
      <c r="N113" s="137"/>
    </row>
    <row r="114" spans="1:17" s="128" customFormat="1" ht="15.6" hidden="1" customHeight="1" x14ac:dyDescent="0.25">
      <c r="A114" s="275" t="s">
        <v>279</v>
      </c>
      <c r="B114" s="276"/>
      <c r="C114" s="148"/>
      <c r="D114" s="148"/>
      <c r="E114" s="120">
        <f>SUM(E108,E111)</f>
        <v>1140740</v>
      </c>
      <c r="F114" s="120">
        <f>SUM(F108,F111)</f>
        <v>1000000</v>
      </c>
      <c r="G114" s="120">
        <f>SUM(G108,G111)</f>
        <v>1000000</v>
      </c>
      <c r="H114" s="122"/>
      <c r="I114" s="122"/>
      <c r="J114" s="122"/>
      <c r="K114" s="122"/>
      <c r="L114" s="122"/>
      <c r="M114" s="122"/>
      <c r="N114" s="122"/>
      <c r="O114" s="162" t="e">
        <f>SUM(#REF!,O108,#REF!,#REF!,O111)</f>
        <v>#REF!</v>
      </c>
      <c r="P114" s="120" t="e">
        <f>SUM(#REF!,P108,#REF!,#REF!,P111)</f>
        <v>#REF!</v>
      </c>
      <c r="Q114" s="120" t="e">
        <f>SUM(#REF!,Q108,#REF!,#REF!,Q111)</f>
        <v>#REF!</v>
      </c>
    </row>
    <row r="115" spans="1:17" ht="27.75" hidden="1" customHeight="1" x14ac:dyDescent="0.25">
      <c r="A115" s="169">
        <v>3212</v>
      </c>
      <c r="B115" s="170" t="s">
        <v>99</v>
      </c>
      <c r="C115" s="170"/>
      <c r="D115" s="170"/>
      <c r="E115" s="171">
        <f>SUM(F115:L115)</f>
        <v>0</v>
      </c>
      <c r="F115" s="166"/>
      <c r="G115" s="166"/>
      <c r="H115" s="172"/>
      <c r="I115" s="172"/>
      <c r="J115" s="172"/>
      <c r="K115" s="172"/>
      <c r="L115" s="172"/>
      <c r="M115" s="172"/>
      <c r="N115" s="173"/>
      <c r="O115" s="100">
        <v>0</v>
      </c>
      <c r="P115" s="100">
        <v>0</v>
      </c>
    </row>
    <row r="116" spans="1:17" ht="14.25" hidden="1" customHeight="1" x14ac:dyDescent="0.25">
      <c r="A116" s="169">
        <v>3213</v>
      </c>
      <c r="B116" s="170" t="s">
        <v>101</v>
      </c>
      <c r="C116" s="170"/>
      <c r="D116" s="170"/>
      <c r="E116" s="171">
        <f>SUM(F116:L116)</f>
        <v>0</v>
      </c>
      <c r="F116" s="166"/>
      <c r="G116" s="166"/>
      <c r="H116" s="166"/>
      <c r="I116" s="166"/>
      <c r="J116" s="166"/>
      <c r="K116" s="166"/>
      <c r="L116" s="166"/>
      <c r="M116" s="166"/>
      <c r="N116" s="174"/>
      <c r="O116" s="100">
        <v>0</v>
      </c>
      <c r="P116" s="100">
        <v>0</v>
      </c>
    </row>
    <row r="117" spans="1:17" ht="14.25" hidden="1" customHeight="1" x14ac:dyDescent="0.25">
      <c r="A117" s="123">
        <v>322</v>
      </c>
      <c r="B117" s="124" t="s">
        <v>105</v>
      </c>
      <c r="C117" s="124"/>
      <c r="D117" s="124"/>
      <c r="E117" s="175">
        <f>SUM(F117:L117)</f>
        <v>0</v>
      </c>
      <c r="F117" s="125">
        <f>SUM(F118)</f>
        <v>0</v>
      </c>
      <c r="G117" s="125">
        <f t="shared" ref="G117:N117" si="0">SUM(G118)</f>
        <v>0</v>
      </c>
      <c r="H117" s="125">
        <f>SUM(H118)</f>
        <v>0</v>
      </c>
      <c r="I117" s="125">
        <f t="shared" si="0"/>
        <v>0</v>
      </c>
      <c r="J117" s="125">
        <f t="shared" si="0"/>
        <v>0</v>
      </c>
      <c r="K117" s="125">
        <f t="shared" si="0"/>
        <v>0</v>
      </c>
      <c r="L117" s="125">
        <f t="shared" si="0"/>
        <v>0</v>
      </c>
      <c r="M117" s="125">
        <f t="shared" si="0"/>
        <v>0</v>
      </c>
      <c r="N117" s="126">
        <f t="shared" si="0"/>
        <v>0</v>
      </c>
      <c r="O117" s="100">
        <v>0</v>
      </c>
      <c r="P117" s="100">
        <v>0</v>
      </c>
    </row>
    <row r="118" spans="1:17" ht="14.25" hidden="1" customHeight="1" x14ac:dyDescent="0.25">
      <c r="A118" s="176">
        <v>3225</v>
      </c>
      <c r="B118" s="177" t="s">
        <v>115</v>
      </c>
      <c r="C118" s="177"/>
      <c r="D118" s="177"/>
      <c r="E118" s="178">
        <f>SUM(F118:L118)</f>
        <v>0</v>
      </c>
      <c r="F118" s="179"/>
      <c r="G118" s="180"/>
      <c r="H118" s="179"/>
      <c r="I118" s="180"/>
      <c r="J118" s="180"/>
      <c r="K118" s="180"/>
      <c r="L118" s="180"/>
      <c r="M118" s="179"/>
      <c r="N118" s="181"/>
      <c r="O118" s="100">
        <v>0</v>
      </c>
      <c r="P118" s="100">
        <v>0</v>
      </c>
    </row>
    <row r="119" spans="1:17" s="128" customFormat="1" ht="15" hidden="1" customHeight="1" x14ac:dyDescent="0.25">
      <c r="A119" s="275" t="s">
        <v>279</v>
      </c>
      <c r="B119" s="276"/>
      <c r="C119" s="148"/>
      <c r="D119" s="148"/>
      <c r="E119" s="149">
        <f>SUM(E113)</f>
        <v>1000</v>
      </c>
      <c r="F119" s="149">
        <f>SUM(F113)</f>
        <v>0</v>
      </c>
      <c r="G119" s="149">
        <f t="shared" ref="G119:N119" si="1">SUM(G113)</f>
        <v>0</v>
      </c>
      <c r="H119" s="149">
        <f>SUM(H113)</f>
        <v>0</v>
      </c>
      <c r="I119" s="149">
        <f t="shared" si="1"/>
        <v>0</v>
      </c>
      <c r="J119" s="149">
        <f t="shared" si="1"/>
        <v>0</v>
      </c>
      <c r="K119" s="149">
        <f t="shared" si="1"/>
        <v>0</v>
      </c>
      <c r="L119" s="149">
        <f>SUM(L113)</f>
        <v>0</v>
      </c>
      <c r="M119" s="149">
        <f t="shared" si="1"/>
        <v>0</v>
      </c>
      <c r="N119" s="149">
        <f t="shared" si="1"/>
        <v>0</v>
      </c>
    </row>
    <row r="120" spans="1:17" s="128" customFormat="1" ht="15.6" hidden="1" customHeight="1" x14ac:dyDescent="0.25">
      <c r="A120" s="182"/>
      <c r="B120" s="121"/>
      <c r="C120" s="121"/>
      <c r="D120" s="121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</row>
    <row r="121" spans="1:17" s="128" customFormat="1" ht="15.6" hidden="1" customHeight="1" x14ac:dyDescent="0.25">
      <c r="A121" s="279" t="s">
        <v>290</v>
      </c>
      <c r="B121" s="279"/>
      <c r="C121" s="279"/>
      <c r="D121" s="279"/>
      <c r="E121" s="279"/>
      <c r="F121" s="155" t="s">
        <v>291</v>
      </c>
      <c r="G121" s="152"/>
      <c r="H121" s="152"/>
      <c r="I121" s="157"/>
      <c r="J121" s="157"/>
      <c r="K121" s="157"/>
      <c r="L121" s="157"/>
      <c r="M121" s="157"/>
      <c r="N121" s="157"/>
    </row>
    <row r="122" spans="1:17" s="132" customFormat="1" ht="32.25" hidden="1" customHeight="1" x14ac:dyDescent="0.25">
      <c r="A122" s="260" t="s">
        <v>278</v>
      </c>
      <c r="B122" s="262" t="s">
        <v>248</v>
      </c>
      <c r="C122" s="105"/>
      <c r="D122" s="105"/>
      <c r="E122" s="264" t="s">
        <v>292</v>
      </c>
      <c r="F122" s="280" t="s">
        <v>293</v>
      </c>
      <c r="G122" s="280" t="s">
        <v>206</v>
      </c>
      <c r="H122" s="280" t="s">
        <v>294</v>
      </c>
      <c r="I122" s="280" t="s">
        <v>212</v>
      </c>
      <c r="J122" s="280" t="s">
        <v>295</v>
      </c>
      <c r="K122" s="280" t="s">
        <v>296</v>
      </c>
      <c r="L122" s="280">
        <v>922</v>
      </c>
      <c r="M122" s="264" t="s">
        <v>297</v>
      </c>
      <c r="N122" s="264" t="s">
        <v>298</v>
      </c>
      <c r="O122" s="131" t="s">
        <v>261</v>
      </c>
      <c r="P122" s="131" t="s">
        <v>262</v>
      </c>
    </row>
    <row r="123" spans="1:17" s="132" customFormat="1" ht="65.25" hidden="1" customHeight="1" x14ac:dyDescent="0.25">
      <c r="A123" s="261"/>
      <c r="B123" s="263"/>
      <c r="C123" s="106"/>
      <c r="D123" s="106"/>
      <c r="E123" s="265"/>
      <c r="F123" s="281"/>
      <c r="G123" s="281"/>
      <c r="H123" s="281"/>
      <c r="I123" s="281"/>
      <c r="J123" s="281"/>
      <c r="K123" s="281"/>
      <c r="L123" s="281"/>
      <c r="M123" s="265"/>
      <c r="N123" s="265"/>
      <c r="O123" s="130"/>
      <c r="P123" s="130"/>
    </row>
    <row r="124" spans="1:17" ht="14.25" hidden="1" customHeight="1" x14ac:dyDescent="0.25">
      <c r="A124" s="107">
        <v>32</v>
      </c>
      <c r="B124" s="108" t="s">
        <v>93</v>
      </c>
      <c r="C124" s="108"/>
      <c r="D124" s="108"/>
      <c r="E124" s="165">
        <f t="shared" ref="E124:E129" si="2">SUM(F124:L124)</f>
        <v>0</v>
      </c>
      <c r="F124" s="109">
        <f t="shared" ref="F124:J124" si="3">SUM(F125,F128)</f>
        <v>0</v>
      </c>
      <c r="G124" s="109">
        <f t="shared" si="3"/>
        <v>0</v>
      </c>
      <c r="H124" s="109">
        <f>SUM(H125,H128)</f>
        <v>0</v>
      </c>
      <c r="I124" s="109">
        <f t="shared" si="3"/>
        <v>0</v>
      </c>
      <c r="J124" s="109">
        <f t="shared" si="3"/>
        <v>0</v>
      </c>
      <c r="K124" s="109">
        <f>SUM(K125,K128)</f>
        <v>0</v>
      </c>
      <c r="L124" s="109">
        <f>SUM(L125,L128)</f>
        <v>0</v>
      </c>
      <c r="M124" s="109">
        <f>SUM(E124*1.1)</f>
        <v>0</v>
      </c>
      <c r="N124" s="110">
        <f>SUM(M124*1.099)</f>
        <v>0</v>
      </c>
      <c r="O124" s="100">
        <v>0</v>
      </c>
      <c r="P124" s="100">
        <v>0</v>
      </c>
    </row>
    <row r="125" spans="1:17" ht="14.25" hidden="1" customHeight="1" x14ac:dyDescent="0.25">
      <c r="A125" s="123">
        <v>321</v>
      </c>
      <c r="B125" s="124" t="s">
        <v>95</v>
      </c>
      <c r="C125" s="124"/>
      <c r="D125" s="124"/>
      <c r="E125" s="175">
        <f t="shared" si="2"/>
        <v>0</v>
      </c>
      <c r="F125" s="125">
        <f t="shared" ref="F125:N125" si="4">SUM(F126:F127)</f>
        <v>0</v>
      </c>
      <c r="G125" s="125">
        <f t="shared" si="4"/>
        <v>0</v>
      </c>
      <c r="H125" s="125">
        <f>SUM(H126:H127)</f>
        <v>0</v>
      </c>
      <c r="I125" s="125">
        <f t="shared" si="4"/>
        <v>0</v>
      </c>
      <c r="J125" s="125">
        <f t="shared" si="4"/>
        <v>0</v>
      </c>
      <c r="K125" s="125">
        <f>SUM(K126:K127)</f>
        <v>0</v>
      </c>
      <c r="L125" s="125">
        <f>SUM(L126:L127)</f>
        <v>0</v>
      </c>
      <c r="M125" s="125">
        <f t="shared" si="4"/>
        <v>0</v>
      </c>
      <c r="N125" s="126">
        <f t="shared" si="4"/>
        <v>0</v>
      </c>
      <c r="O125" s="100">
        <v>0</v>
      </c>
      <c r="P125" s="100">
        <v>0</v>
      </c>
    </row>
    <row r="126" spans="1:17" ht="27.75" hidden="1" customHeight="1" x14ac:dyDescent="0.25">
      <c r="A126" s="169">
        <v>3212</v>
      </c>
      <c r="B126" s="170" t="s">
        <v>99</v>
      </c>
      <c r="C126" s="170"/>
      <c r="D126" s="170"/>
      <c r="E126" s="171">
        <f t="shared" si="2"/>
        <v>0</v>
      </c>
      <c r="F126" s="166"/>
      <c r="G126" s="166"/>
      <c r="H126" s="166"/>
      <c r="I126" s="166"/>
      <c r="J126" s="166"/>
      <c r="K126" s="166"/>
      <c r="L126" s="166"/>
      <c r="M126" s="166"/>
      <c r="N126" s="174"/>
      <c r="O126" s="100">
        <v>0</v>
      </c>
      <c r="P126" s="100">
        <v>0</v>
      </c>
    </row>
    <row r="127" spans="1:17" ht="14.25" hidden="1" customHeight="1" x14ac:dyDescent="0.25">
      <c r="A127" s="169">
        <v>3213</v>
      </c>
      <c r="B127" s="170" t="s">
        <v>101</v>
      </c>
      <c r="C127" s="170"/>
      <c r="D127" s="170"/>
      <c r="E127" s="171">
        <f t="shared" si="2"/>
        <v>0</v>
      </c>
      <c r="F127" s="166"/>
      <c r="G127" s="166"/>
      <c r="H127" s="166"/>
      <c r="I127" s="166"/>
      <c r="J127" s="166"/>
      <c r="K127" s="166"/>
      <c r="L127" s="166"/>
      <c r="M127" s="166"/>
      <c r="N127" s="174"/>
      <c r="O127" s="100">
        <v>0</v>
      </c>
      <c r="P127" s="100">
        <v>0</v>
      </c>
    </row>
    <row r="128" spans="1:17" ht="14.25" hidden="1" customHeight="1" x14ac:dyDescent="0.25">
      <c r="A128" s="123">
        <v>322</v>
      </c>
      <c r="B128" s="124" t="s">
        <v>105</v>
      </c>
      <c r="C128" s="124"/>
      <c r="D128" s="124"/>
      <c r="E128" s="175">
        <f t="shared" si="2"/>
        <v>0</v>
      </c>
      <c r="F128" s="125">
        <f t="shared" ref="F128:N128" si="5">SUM(F129)</f>
        <v>0</v>
      </c>
      <c r="G128" s="125">
        <f t="shared" si="5"/>
        <v>0</v>
      </c>
      <c r="H128" s="125">
        <f>SUM(H129)</f>
        <v>0</v>
      </c>
      <c r="I128" s="125">
        <f t="shared" si="5"/>
        <v>0</v>
      </c>
      <c r="J128" s="125">
        <f t="shared" si="5"/>
        <v>0</v>
      </c>
      <c r="K128" s="125">
        <f>SUM(K129)</f>
        <v>0</v>
      </c>
      <c r="L128" s="125">
        <f>SUM(L129)</f>
        <v>0</v>
      </c>
      <c r="M128" s="125">
        <f t="shared" si="5"/>
        <v>0</v>
      </c>
      <c r="N128" s="126">
        <f t="shared" si="5"/>
        <v>0</v>
      </c>
      <c r="O128" s="100">
        <v>0</v>
      </c>
      <c r="P128" s="100">
        <v>0</v>
      </c>
    </row>
    <row r="129" spans="1:16" ht="14.25" hidden="1" customHeight="1" x14ac:dyDescent="0.25">
      <c r="A129" s="176">
        <v>3225</v>
      </c>
      <c r="B129" s="177" t="s">
        <v>115</v>
      </c>
      <c r="C129" s="177"/>
      <c r="D129" s="177"/>
      <c r="E129" s="178">
        <f t="shared" si="2"/>
        <v>0</v>
      </c>
      <c r="F129" s="179"/>
      <c r="G129" s="180"/>
      <c r="H129" s="179"/>
      <c r="I129" s="180"/>
      <c r="J129" s="180"/>
      <c r="K129" s="180"/>
      <c r="L129" s="180"/>
      <c r="M129" s="179"/>
      <c r="N129" s="181"/>
      <c r="O129" s="100">
        <v>0</v>
      </c>
      <c r="P129" s="100">
        <v>0</v>
      </c>
    </row>
    <row r="130" spans="1:16" s="128" customFormat="1" ht="15.6" hidden="1" customHeight="1" x14ac:dyDescent="0.25">
      <c r="A130" s="275" t="s">
        <v>279</v>
      </c>
      <c r="B130" s="276"/>
      <c r="C130" s="148"/>
      <c r="D130" s="148"/>
      <c r="E130" s="149">
        <f>SUM(E124)</f>
        <v>0</v>
      </c>
      <c r="F130" s="149">
        <f>SUM(F124)</f>
        <v>0</v>
      </c>
      <c r="G130" s="149">
        <f t="shared" ref="G130:N130" si="6">SUM(G124)</f>
        <v>0</v>
      </c>
      <c r="H130" s="149">
        <f>SUM(H124)</f>
        <v>0</v>
      </c>
      <c r="I130" s="149">
        <f t="shared" si="6"/>
        <v>0</v>
      </c>
      <c r="J130" s="149">
        <f t="shared" si="6"/>
        <v>0</v>
      </c>
      <c r="K130" s="149">
        <f>SUM(K124)</f>
        <v>0</v>
      </c>
      <c r="L130" s="149">
        <f>SUM(L124)</f>
        <v>0</v>
      </c>
      <c r="M130" s="149">
        <f t="shared" si="6"/>
        <v>0</v>
      </c>
      <c r="N130" s="149">
        <f t="shared" si="6"/>
        <v>0</v>
      </c>
    </row>
    <row r="131" spans="1:16" s="128" customFormat="1" ht="15.6" hidden="1" customHeight="1" x14ac:dyDescent="0.25">
      <c r="A131" s="121"/>
      <c r="B131" s="121"/>
      <c r="C131" s="121"/>
      <c r="D131" s="121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</row>
    <row r="132" spans="1:16" s="152" customFormat="1" ht="21" hidden="1" customHeight="1" x14ac:dyDescent="0.25">
      <c r="A132" s="279" t="s">
        <v>290</v>
      </c>
      <c r="B132" s="279"/>
      <c r="C132" s="279"/>
      <c r="D132" s="279"/>
      <c r="E132" s="279"/>
      <c r="F132" s="155" t="s">
        <v>299</v>
      </c>
    </row>
    <row r="133" spans="1:16" s="132" customFormat="1" ht="32.25" hidden="1" customHeight="1" x14ac:dyDescent="0.25">
      <c r="A133" s="260" t="s">
        <v>278</v>
      </c>
      <c r="B133" s="262" t="s">
        <v>248</v>
      </c>
      <c r="C133" s="105"/>
      <c r="D133" s="105"/>
      <c r="E133" s="264" t="s">
        <v>292</v>
      </c>
      <c r="F133" s="280" t="s">
        <v>293</v>
      </c>
      <c r="G133" s="280" t="s">
        <v>206</v>
      </c>
      <c r="H133" s="280" t="s">
        <v>294</v>
      </c>
      <c r="I133" s="280" t="s">
        <v>212</v>
      </c>
      <c r="J133" s="280" t="s">
        <v>295</v>
      </c>
      <c r="K133" s="280" t="s">
        <v>296</v>
      </c>
      <c r="L133" s="280">
        <v>922</v>
      </c>
      <c r="M133" s="264" t="s">
        <v>297</v>
      </c>
      <c r="N133" s="264" t="s">
        <v>298</v>
      </c>
      <c r="O133" s="131" t="s">
        <v>261</v>
      </c>
      <c r="P133" s="131" t="s">
        <v>262</v>
      </c>
    </row>
    <row r="134" spans="1:16" s="132" customFormat="1" ht="60" hidden="1" customHeight="1" x14ac:dyDescent="0.25">
      <c r="A134" s="261"/>
      <c r="B134" s="263"/>
      <c r="C134" s="106"/>
      <c r="D134" s="106"/>
      <c r="E134" s="265"/>
      <c r="F134" s="281"/>
      <c r="G134" s="281"/>
      <c r="H134" s="281"/>
      <c r="I134" s="281"/>
      <c r="J134" s="281"/>
      <c r="K134" s="281"/>
      <c r="L134" s="281"/>
      <c r="M134" s="265"/>
      <c r="N134" s="265"/>
      <c r="O134" s="130"/>
      <c r="P134" s="130"/>
    </row>
    <row r="135" spans="1:16" ht="14.25" hidden="1" customHeight="1" x14ac:dyDescent="0.25">
      <c r="A135" s="107">
        <v>32</v>
      </c>
      <c r="B135" s="108" t="s">
        <v>93</v>
      </c>
      <c r="C135" s="108"/>
      <c r="D135" s="108"/>
      <c r="E135" s="165">
        <f t="shared" ref="E135:E145" si="7">SUM(F135:L135)</f>
        <v>0</v>
      </c>
      <c r="F135" s="109">
        <f>SUM(F136,F138,F142)</f>
        <v>0</v>
      </c>
      <c r="G135" s="109">
        <f t="shared" ref="G135:K135" si="8">SUM(G136,G138,G142)</f>
        <v>0</v>
      </c>
      <c r="H135" s="109">
        <f>SUM(H136,H138,H142)</f>
        <v>0</v>
      </c>
      <c r="I135" s="109">
        <f t="shared" si="8"/>
        <v>0</v>
      </c>
      <c r="J135" s="109">
        <f t="shared" si="8"/>
        <v>0</v>
      </c>
      <c r="K135" s="109">
        <f t="shared" si="8"/>
        <v>0</v>
      </c>
      <c r="L135" s="109">
        <f>SUM(L136,L138,L142)</f>
        <v>0</v>
      </c>
      <c r="M135" s="109">
        <f>SUM(E135*1.1)</f>
        <v>0</v>
      </c>
      <c r="N135" s="110">
        <f>SUM(M135*1.099)</f>
        <v>0</v>
      </c>
      <c r="O135" s="100">
        <v>0</v>
      </c>
      <c r="P135" s="100">
        <v>0</v>
      </c>
    </row>
    <row r="136" spans="1:16" ht="14.25" hidden="1" customHeight="1" x14ac:dyDescent="0.25">
      <c r="A136" s="123">
        <v>321</v>
      </c>
      <c r="B136" s="124" t="s">
        <v>95</v>
      </c>
      <c r="C136" s="124"/>
      <c r="D136" s="124"/>
      <c r="E136" s="175">
        <f t="shared" si="7"/>
        <v>0</v>
      </c>
      <c r="F136" s="125">
        <f>SUM(F137)</f>
        <v>0</v>
      </c>
      <c r="G136" s="125">
        <f t="shared" ref="G136:N136" si="9">SUM(G137)</f>
        <v>0</v>
      </c>
      <c r="H136" s="125">
        <f>SUM(H137)</f>
        <v>0</v>
      </c>
      <c r="I136" s="125">
        <f t="shared" si="9"/>
        <v>0</v>
      </c>
      <c r="J136" s="125">
        <f t="shared" si="9"/>
        <v>0</v>
      </c>
      <c r="K136" s="125">
        <f t="shared" si="9"/>
        <v>0</v>
      </c>
      <c r="L136" s="125">
        <f t="shared" si="9"/>
        <v>0</v>
      </c>
      <c r="M136" s="125">
        <f t="shared" si="9"/>
        <v>0</v>
      </c>
      <c r="N136" s="126">
        <f t="shared" si="9"/>
        <v>0</v>
      </c>
      <c r="O136" s="100">
        <v>0</v>
      </c>
      <c r="P136" s="100">
        <v>0</v>
      </c>
    </row>
    <row r="137" spans="1:16" ht="14.25" hidden="1" customHeight="1" x14ac:dyDescent="0.25">
      <c r="A137" s="169">
        <v>3213</v>
      </c>
      <c r="B137" s="170" t="s">
        <v>101</v>
      </c>
      <c r="C137" s="170"/>
      <c r="D137" s="170"/>
      <c r="E137" s="171">
        <f t="shared" si="7"/>
        <v>0</v>
      </c>
      <c r="F137" s="166"/>
      <c r="G137" s="166"/>
      <c r="H137" s="166"/>
      <c r="I137" s="166"/>
      <c r="J137" s="166"/>
      <c r="K137" s="166"/>
      <c r="L137" s="166"/>
      <c r="M137" s="166"/>
      <c r="N137" s="174"/>
      <c r="O137" s="100">
        <v>0</v>
      </c>
      <c r="P137" s="100">
        <v>0</v>
      </c>
    </row>
    <row r="138" spans="1:16" ht="14.25" hidden="1" customHeight="1" x14ac:dyDescent="0.25">
      <c r="A138" s="123">
        <v>322</v>
      </c>
      <c r="B138" s="124" t="s">
        <v>105</v>
      </c>
      <c r="C138" s="124"/>
      <c r="D138" s="124"/>
      <c r="E138" s="175">
        <f t="shared" si="7"/>
        <v>0</v>
      </c>
      <c r="F138" s="125">
        <f>SUM(F139:F141)</f>
        <v>0</v>
      </c>
      <c r="G138" s="125">
        <f t="shared" ref="G138:N138" si="10">SUM(G139:G141)</f>
        <v>0</v>
      </c>
      <c r="H138" s="125">
        <f>SUM(H139:H141)</f>
        <v>0</v>
      </c>
      <c r="I138" s="125">
        <f t="shared" si="10"/>
        <v>0</v>
      </c>
      <c r="J138" s="125">
        <f t="shared" si="10"/>
        <v>0</v>
      </c>
      <c r="K138" s="125">
        <f t="shared" si="10"/>
        <v>0</v>
      </c>
      <c r="L138" s="125">
        <f>SUM(L139:L141)</f>
        <v>0</v>
      </c>
      <c r="M138" s="125">
        <f t="shared" si="10"/>
        <v>0</v>
      </c>
      <c r="N138" s="126">
        <f t="shared" si="10"/>
        <v>0</v>
      </c>
      <c r="O138" s="100">
        <v>0</v>
      </c>
      <c r="P138" s="100">
        <v>0</v>
      </c>
    </row>
    <row r="139" spans="1:16" ht="19.5" hidden="1" customHeight="1" x14ac:dyDescent="0.25">
      <c r="A139" s="169">
        <v>3221</v>
      </c>
      <c r="B139" s="170" t="s">
        <v>107</v>
      </c>
      <c r="C139" s="170"/>
      <c r="D139" s="170"/>
      <c r="E139" s="171">
        <f t="shared" si="7"/>
        <v>0</v>
      </c>
      <c r="F139" s="166"/>
      <c r="G139" s="166"/>
      <c r="H139" s="166"/>
      <c r="I139" s="166"/>
      <c r="J139" s="166"/>
      <c r="K139" s="166"/>
      <c r="L139" s="166"/>
      <c r="M139" s="166"/>
      <c r="N139" s="174"/>
      <c r="O139" s="100">
        <v>0</v>
      </c>
      <c r="P139" s="100">
        <v>0</v>
      </c>
    </row>
    <row r="140" spans="1:16" ht="14.25" hidden="1" customHeight="1" x14ac:dyDescent="0.25">
      <c r="A140" s="169">
        <v>3222</v>
      </c>
      <c r="B140" s="170" t="s">
        <v>109</v>
      </c>
      <c r="C140" s="170"/>
      <c r="D140" s="170"/>
      <c r="E140" s="171">
        <f t="shared" si="7"/>
        <v>0</v>
      </c>
      <c r="F140" s="183"/>
      <c r="G140" s="183"/>
      <c r="H140" s="183"/>
      <c r="I140" s="183"/>
      <c r="J140" s="183"/>
      <c r="K140" s="183"/>
      <c r="L140" s="183"/>
      <c r="M140" s="166"/>
      <c r="N140" s="174"/>
      <c r="O140" s="100">
        <v>0</v>
      </c>
      <c r="P140" s="100">
        <v>0</v>
      </c>
    </row>
    <row r="141" spans="1:16" ht="14.25" hidden="1" customHeight="1" x14ac:dyDescent="0.25">
      <c r="A141" s="169">
        <v>3225</v>
      </c>
      <c r="B141" s="170" t="s">
        <v>115</v>
      </c>
      <c r="C141" s="170"/>
      <c r="D141" s="170"/>
      <c r="E141" s="171">
        <f t="shared" si="7"/>
        <v>0</v>
      </c>
      <c r="F141" s="166"/>
      <c r="G141" s="183"/>
      <c r="H141" s="166"/>
      <c r="I141" s="183"/>
      <c r="J141" s="183"/>
      <c r="K141" s="183"/>
      <c r="L141" s="183"/>
      <c r="M141" s="166"/>
      <c r="N141" s="174"/>
      <c r="O141" s="100">
        <v>0</v>
      </c>
      <c r="P141" s="100">
        <v>0</v>
      </c>
    </row>
    <row r="142" spans="1:16" ht="18" hidden="1" customHeight="1" x14ac:dyDescent="0.25">
      <c r="A142" s="123">
        <v>323</v>
      </c>
      <c r="B142" s="124" t="s">
        <v>119</v>
      </c>
      <c r="C142" s="124"/>
      <c r="D142" s="124"/>
      <c r="E142" s="175">
        <f t="shared" si="7"/>
        <v>0</v>
      </c>
      <c r="F142" s="125">
        <f>SUM(F143:F145)</f>
        <v>0</v>
      </c>
      <c r="G142" s="125">
        <f t="shared" ref="G142:N142" si="11">SUM(G143:G145)</f>
        <v>0</v>
      </c>
      <c r="H142" s="125">
        <f>SUM(H143:H145)</f>
        <v>0</v>
      </c>
      <c r="I142" s="125">
        <f t="shared" si="11"/>
        <v>0</v>
      </c>
      <c r="J142" s="125">
        <f t="shared" si="11"/>
        <v>0</v>
      </c>
      <c r="K142" s="125">
        <f t="shared" si="11"/>
        <v>0</v>
      </c>
      <c r="L142" s="125">
        <f>SUM(L143:L145)</f>
        <v>0</v>
      </c>
      <c r="M142" s="125">
        <f t="shared" si="11"/>
        <v>0</v>
      </c>
      <c r="N142" s="126">
        <f t="shared" si="11"/>
        <v>0</v>
      </c>
    </row>
    <row r="143" spans="1:16" ht="15.6" hidden="1" customHeight="1" x14ac:dyDescent="0.25">
      <c r="A143" s="169">
        <v>3236</v>
      </c>
      <c r="B143" s="170" t="s">
        <v>130</v>
      </c>
      <c r="C143" s="170"/>
      <c r="D143" s="170"/>
      <c r="E143" s="171">
        <f t="shared" si="7"/>
        <v>0</v>
      </c>
      <c r="F143" s="183"/>
      <c r="G143" s="183"/>
      <c r="H143" s="183"/>
      <c r="I143" s="183"/>
      <c r="J143" s="183"/>
      <c r="K143" s="183"/>
      <c r="L143" s="183"/>
      <c r="M143" s="166"/>
      <c r="N143" s="174"/>
    </row>
    <row r="144" spans="1:16" ht="15.6" hidden="1" customHeight="1" x14ac:dyDescent="0.25">
      <c r="A144" s="169">
        <v>3237</v>
      </c>
      <c r="B144" s="170" t="s">
        <v>132</v>
      </c>
      <c r="C144" s="170"/>
      <c r="D144" s="170"/>
      <c r="E144" s="171">
        <f t="shared" si="7"/>
        <v>0</v>
      </c>
      <c r="F144" s="183"/>
      <c r="G144" s="183"/>
      <c r="H144" s="183"/>
      <c r="I144" s="183"/>
      <c r="J144" s="183"/>
      <c r="K144" s="183"/>
      <c r="L144" s="183"/>
      <c r="M144" s="166"/>
      <c r="N144" s="174"/>
    </row>
    <row r="145" spans="1:16" ht="15.6" hidden="1" customHeight="1" x14ac:dyDescent="0.25">
      <c r="A145" s="176">
        <v>3239</v>
      </c>
      <c r="B145" s="177" t="s">
        <v>136</v>
      </c>
      <c r="C145" s="177"/>
      <c r="D145" s="177"/>
      <c r="E145" s="178">
        <f t="shared" si="7"/>
        <v>0</v>
      </c>
      <c r="F145" s="179"/>
      <c r="G145" s="180"/>
      <c r="H145" s="179"/>
      <c r="I145" s="180"/>
      <c r="J145" s="180"/>
      <c r="K145" s="180"/>
      <c r="L145" s="180"/>
      <c r="M145" s="179"/>
      <c r="N145" s="181"/>
    </row>
    <row r="146" spans="1:16" s="128" customFormat="1" ht="15.6" hidden="1" customHeight="1" x14ac:dyDescent="0.25">
      <c r="A146" s="275" t="s">
        <v>279</v>
      </c>
      <c r="B146" s="276"/>
      <c r="C146" s="148"/>
      <c r="D146" s="148"/>
      <c r="E146" s="149">
        <f>SUM(E135)</f>
        <v>0</v>
      </c>
      <c r="F146" s="120">
        <f>SUM(F135)</f>
        <v>0</v>
      </c>
      <c r="G146" s="120">
        <f t="shared" ref="G146:N146" si="12">SUM(G135)</f>
        <v>0</v>
      </c>
      <c r="H146" s="120">
        <f>SUM(H135)</f>
        <v>0</v>
      </c>
      <c r="I146" s="120">
        <f t="shared" si="12"/>
        <v>0</v>
      </c>
      <c r="J146" s="120">
        <f t="shared" si="12"/>
        <v>0</v>
      </c>
      <c r="K146" s="120">
        <f t="shared" si="12"/>
        <v>0</v>
      </c>
      <c r="L146" s="120">
        <f>SUM(L135)</f>
        <v>0</v>
      </c>
      <c r="M146" s="120">
        <f t="shared" si="12"/>
        <v>0</v>
      </c>
      <c r="N146" s="120">
        <f t="shared" si="12"/>
        <v>0</v>
      </c>
    </row>
    <row r="147" spans="1:16" s="128" customFormat="1" ht="15.6" hidden="1" customHeight="1" x14ac:dyDescent="0.25">
      <c r="A147" s="121"/>
      <c r="B147" s="121"/>
      <c r="C147" s="121"/>
      <c r="D147" s="121"/>
      <c r="E147" s="157"/>
      <c r="F147" s="184"/>
      <c r="G147" s="122"/>
      <c r="H147" s="122"/>
      <c r="I147" s="122"/>
      <c r="J147" s="122"/>
      <c r="K147" s="122"/>
      <c r="L147" s="122"/>
      <c r="M147" s="122"/>
      <c r="N147" s="122"/>
    </row>
    <row r="148" spans="1:16" s="152" customFormat="1" ht="21" hidden="1" customHeight="1" x14ac:dyDescent="0.25">
      <c r="A148" s="279" t="s">
        <v>290</v>
      </c>
      <c r="B148" s="279"/>
      <c r="C148" s="279"/>
      <c r="D148" s="279"/>
      <c r="E148" s="279"/>
      <c r="F148" s="155" t="s">
        <v>300</v>
      </c>
    </row>
    <row r="149" spans="1:16" ht="32.25" hidden="1" customHeight="1" x14ac:dyDescent="0.25">
      <c r="A149" s="260" t="s">
        <v>278</v>
      </c>
      <c r="B149" s="262" t="s">
        <v>248</v>
      </c>
      <c r="C149" s="105"/>
      <c r="D149" s="105"/>
      <c r="E149" s="264" t="s">
        <v>292</v>
      </c>
      <c r="F149" s="280" t="s">
        <v>293</v>
      </c>
      <c r="G149" s="280" t="s">
        <v>206</v>
      </c>
      <c r="H149" s="280" t="s">
        <v>294</v>
      </c>
      <c r="I149" s="280" t="s">
        <v>212</v>
      </c>
      <c r="J149" s="280" t="s">
        <v>295</v>
      </c>
      <c r="K149" s="280" t="s">
        <v>296</v>
      </c>
      <c r="L149" s="280">
        <v>922</v>
      </c>
      <c r="M149" s="264" t="s">
        <v>297</v>
      </c>
      <c r="N149" s="264" t="s">
        <v>298</v>
      </c>
    </row>
    <row r="150" spans="1:16" ht="54.75" hidden="1" customHeight="1" x14ac:dyDescent="0.25">
      <c r="A150" s="261"/>
      <c r="B150" s="263"/>
      <c r="C150" s="106"/>
      <c r="D150" s="106"/>
      <c r="E150" s="265"/>
      <c r="F150" s="281"/>
      <c r="G150" s="281"/>
      <c r="H150" s="281"/>
      <c r="I150" s="281"/>
      <c r="J150" s="281"/>
      <c r="K150" s="281"/>
      <c r="L150" s="281"/>
      <c r="M150" s="265"/>
      <c r="N150" s="265"/>
    </row>
    <row r="151" spans="1:16" ht="15.75" hidden="1" customHeight="1" x14ac:dyDescent="0.25">
      <c r="A151" s="107">
        <v>32</v>
      </c>
      <c r="B151" s="108" t="s">
        <v>93</v>
      </c>
      <c r="C151" s="108"/>
      <c r="D151" s="108"/>
      <c r="E151" s="165">
        <f t="shared" ref="E151:E158" si="13">SUM(F151:L151)</f>
        <v>0</v>
      </c>
      <c r="F151" s="109">
        <f>SUM(F152,F155)</f>
        <v>0</v>
      </c>
      <c r="G151" s="109">
        <f t="shared" ref="G151:K151" si="14">SUM(G152,G155)</f>
        <v>0</v>
      </c>
      <c r="H151" s="109">
        <f>SUM(H152,H155)</f>
        <v>0</v>
      </c>
      <c r="I151" s="109">
        <f t="shared" si="14"/>
        <v>0</v>
      </c>
      <c r="J151" s="109">
        <f t="shared" si="14"/>
        <v>0</v>
      </c>
      <c r="K151" s="109">
        <f t="shared" si="14"/>
        <v>0</v>
      </c>
      <c r="L151" s="109">
        <f>SUM(L152,L155)</f>
        <v>0</v>
      </c>
      <c r="M151" s="109">
        <f>SUM(E151*1.1)</f>
        <v>0</v>
      </c>
      <c r="N151" s="110">
        <f>SUM(M151*1.099)</f>
        <v>0</v>
      </c>
      <c r="O151" s="100">
        <v>0</v>
      </c>
      <c r="P151" s="100">
        <v>0</v>
      </c>
    </row>
    <row r="152" spans="1:16" ht="14.25" hidden="1" customHeight="1" x14ac:dyDescent="0.25">
      <c r="A152" s="123">
        <v>322</v>
      </c>
      <c r="B152" s="124" t="s">
        <v>105</v>
      </c>
      <c r="C152" s="124"/>
      <c r="D152" s="124"/>
      <c r="E152" s="175">
        <f t="shared" si="13"/>
        <v>0</v>
      </c>
      <c r="F152" s="125">
        <f>SUM(F153:F154)</f>
        <v>0</v>
      </c>
      <c r="G152" s="125">
        <f t="shared" ref="G152:N152" si="15">SUM(G153:G154)</f>
        <v>0</v>
      </c>
      <c r="H152" s="125">
        <f>SUM(H153:H154)</f>
        <v>0</v>
      </c>
      <c r="I152" s="125">
        <f t="shared" si="15"/>
        <v>0</v>
      </c>
      <c r="J152" s="125">
        <f t="shared" si="15"/>
        <v>0</v>
      </c>
      <c r="K152" s="125">
        <f t="shared" si="15"/>
        <v>0</v>
      </c>
      <c r="L152" s="125">
        <f>SUM(L153:L154)</f>
        <v>0</v>
      </c>
      <c r="M152" s="125">
        <f t="shared" si="15"/>
        <v>0</v>
      </c>
      <c r="N152" s="126">
        <f t="shared" si="15"/>
        <v>0</v>
      </c>
      <c r="O152" s="100">
        <v>0</v>
      </c>
      <c r="P152" s="100">
        <v>0</v>
      </c>
    </row>
    <row r="153" spans="1:16" ht="19.5" hidden="1" customHeight="1" x14ac:dyDescent="0.25">
      <c r="A153" s="169">
        <v>3221</v>
      </c>
      <c r="B153" s="170" t="s">
        <v>107</v>
      </c>
      <c r="C153" s="170"/>
      <c r="D153" s="170"/>
      <c r="E153" s="171">
        <f t="shared" si="13"/>
        <v>0</v>
      </c>
      <c r="F153" s="166"/>
      <c r="G153" s="166"/>
      <c r="H153" s="166"/>
      <c r="I153" s="166"/>
      <c r="J153" s="166"/>
      <c r="K153" s="166"/>
      <c r="L153" s="166"/>
      <c r="M153" s="166"/>
      <c r="N153" s="174"/>
      <c r="O153" s="100">
        <v>0</v>
      </c>
      <c r="P153" s="100">
        <v>0</v>
      </c>
    </row>
    <row r="154" spans="1:16" ht="14.25" hidden="1" customHeight="1" x14ac:dyDescent="0.25">
      <c r="A154" s="169">
        <v>3225</v>
      </c>
      <c r="B154" s="170" t="s">
        <v>115</v>
      </c>
      <c r="C154" s="170"/>
      <c r="D154" s="170"/>
      <c r="E154" s="171">
        <f t="shared" si="13"/>
        <v>0</v>
      </c>
      <c r="F154" s="166"/>
      <c r="G154" s="183"/>
      <c r="H154" s="166"/>
      <c r="I154" s="183"/>
      <c r="J154" s="183"/>
      <c r="K154" s="183"/>
      <c r="L154" s="183"/>
      <c r="M154" s="166"/>
      <c r="N154" s="174"/>
      <c r="O154" s="100">
        <v>0</v>
      </c>
      <c r="P154" s="100">
        <v>0</v>
      </c>
    </row>
    <row r="155" spans="1:16" ht="18" hidden="1" customHeight="1" x14ac:dyDescent="0.25">
      <c r="A155" s="123">
        <v>323</v>
      </c>
      <c r="B155" s="124" t="s">
        <v>119</v>
      </c>
      <c r="C155" s="124"/>
      <c r="D155" s="124"/>
      <c r="E155" s="175">
        <f t="shared" si="13"/>
        <v>0</v>
      </c>
      <c r="F155" s="125">
        <f>SUM(F156:F158)</f>
        <v>0</v>
      </c>
      <c r="G155" s="125">
        <f t="shared" ref="G155:N155" si="16">SUM(G156:G158)</f>
        <v>0</v>
      </c>
      <c r="H155" s="125">
        <f>SUM(H156:H158)</f>
        <v>0</v>
      </c>
      <c r="I155" s="125">
        <f t="shared" si="16"/>
        <v>0</v>
      </c>
      <c r="J155" s="125">
        <f t="shared" si="16"/>
        <v>0</v>
      </c>
      <c r="K155" s="125">
        <f t="shared" si="16"/>
        <v>0</v>
      </c>
      <c r="L155" s="125">
        <f>SUM(L156:L158)</f>
        <v>0</v>
      </c>
      <c r="M155" s="125">
        <f t="shared" si="16"/>
        <v>0</v>
      </c>
      <c r="N155" s="126">
        <f t="shared" si="16"/>
        <v>0</v>
      </c>
    </row>
    <row r="156" spans="1:16" ht="15.6" hidden="1" customHeight="1" x14ac:dyDescent="0.25">
      <c r="A156" s="169">
        <v>3235</v>
      </c>
      <c r="B156" s="170" t="s">
        <v>301</v>
      </c>
      <c r="C156" s="170"/>
      <c r="D156" s="170"/>
      <c r="E156" s="171">
        <f t="shared" si="13"/>
        <v>0</v>
      </c>
      <c r="F156" s="183"/>
      <c r="G156" s="183"/>
      <c r="H156" s="183"/>
      <c r="I156" s="183"/>
      <c r="J156" s="183"/>
      <c r="K156" s="183"/>
      <c r="L156" s="183"/>
      <c r="M156" s="166"/>
      <c r="N156" s="174"/>
    </row>
    <row r="157" spans="1:16" ht="15.6" hidden="1" customHeight="1" x14ac:dyDescent="0.25">
      <c r="A157" s="169">
        <v>3237</v>
      </c>
      <c r="B157" s="170" t="s">
        <v>132</v>
      </c>
      <c r="C157" s="170"/>
      <c r="D157" s="170"/>
      <c r="E157" s="171">
        <f t="shared" si="13"/>
        <v>0</v>
      </c>
      <c r="F157" s="183"/>
      <c r="G157" s="183"/>
      <c r="H157" s="183"/>
      <c r="I157" s="183"/>
      <c r="J157" s="183"/>
      <c r="K157" s="183"/>
      <c r="L157" s="183"/>
      <c r="M157" s="166"/>
      <c r="N157" s="174"/>
    </row>
    <row r="158" spans="1:16" ht="15.6" hidden="1" customHeight="1" x14ac:dyDescent="0.25">
      <c r="A158" s="176">
        <v>3239</v>
      </c>
      <c r="B158" s="177" t="s">
        <v>136</v>
      </c>
      <c r="C158" s="177"/>
      <c r="D158" s="177"/>
      <c r="E158" s="178">
        <f t="shared" si="13"/>
        <v>0</v>
      </c>
      <c r="F158" s="179"/>
      <c r="G158" s="180"/>
      <c r="H158" s="179"/>
      <c r="I158" s="180"/>
      <c r="J158" s="180"/>
      <c r="K158" s="180"/>
      <c r="L158" s="180"/>
      <c r="M158" s="179"/>
      <c r="N158" s="181"/>
    </row>
    <row r="159" spans="1:16" s="186" customFormat="1" ht="19.5" hidden="1" customHeight="1" x14ac:dyDescent="0.25">
      <c r="A159" s="282" t="s">
        <v>279</v>
      </c>
      <c r="B159" s="283"/>
      <c r="C159" s="185"/>
      <c r="D159" s="185"/>
      <c r="E159" s="149">
        <f>SUM(E151)</f>
        <v>0</v>
      </c>
      <c r="F159" s="149">
        <f>SUM(F151)</f>
        <v>0</v>
      </c>
      <c r="G159" s="149">
        <f t="shared" ref="G159:N159" si="17">SUM(G151)</f>
        <v>0</v>
      </c>
      <c r="H159" s="149">
        <f>SUM(H151)</f>
        <v>0</v>
      </c>
      <c r="I159" s="149">
        <f t="shared" si="17"/>
        <v>0</v>
      </c>
      <c r="J159" s="149">
        <f t="shared" si="17"/>
        <v>0</v>
      </c>
      <c r="K159" s="149">
        <f t="shared" si="17"/>
        <v>0</v>
      </c>
      <c r="L159" s="149">
        <f>SUM(L151)</f>
        <v>0</v>
      </c>
      <c r="M159" s="149">
        <f t="shared" si="17"/>
        <v>0</v>
      </c>
      <c r="N159" s="149">
        <f t="shared" si="17"/>
        <v>0</v>
      </c>
      <c r="O159" s="149" t="e">
        <f>SUM(#REF!,#REF!,#REF!,#REF!)</f>
        <v>#REF!</v>
      </c>
      <c r="P159" s="149" t="e">
        <f>SUM(#REF!,#REF!,#REF!,#REF!)</f>
        <v>#REF!</v>
      </c>
    </row>
    <row r="160" spans="1:16" ht="15.6" hidden="1" customHeight="1" x14ac:dyDescent="0.25">
      <c r="A160" s="187"/>
      <c r="B160" s="188"/>
      <c r="C160" s="188"/>
      <c r="D160" s="188"/>
      <c r="E160" s="157"/>
      <c r="F160" s="189"/>
      <c r="G160" s="122"/>
      <c r="H160" s="122"/>
      <c r="I160" s="122"/>
      <c r="J160" s="122"/>
      <c r="K160" s="122"/>
      <c r="L160" s="122"/>
      <c r="M160" s="122"/>
      <c r="N160" s="122"/>
      <c r="O160" s="128"/>
      <c r="P160" s="128"/>
    </row>
    <row r="161" spans="1:16" s="152" customFormat="1" ht="21" hidden="1" customHeight="1" x14ac:dyDescent="0.25">
      <c r="A161" s="279" t="s">
        <v>290</v>
      </c>
      <c r="B161" s="279"/>
      <c r="C161" s="279"/>
      <c r="D161" s="279"/>
      <c r="E161" s="279"/>
      <c r="F161" s="155" t="s">
        <v>302</v>
      </c>
    </row>
    <row r="162" spans="1:16" ht="32.25" hidden="1" customHeight="1" x14ac:dyDescent="0.25">
      <c r="A162" s="260" t="s">
        <v>278</v>
      </c>
      <c r="B162" s="262" t="s">
        <v>248</v>
      </c>
      <c r="C162" s="105"/>
      <c r="D162" s="105"/>
      <c r="E162" s="264" t="s">
        <v>292</v>
      </c>
      <c r="F162" s="280" t="s">
        <v>293</v>
      </c>
      <c r="G162" s="280" t="s">
        <v>206</v>
      </c>
      <c r="H162" s="280" t="s">
        <v>294</v>
      </c>
      <c r="I162" s="280" t="s">
        <v>212</v>
      </c>
      <c r="J162" s="280" t="s">
        <v>295</v>
      </c>
      <c r="K162" s="280" t="s">
        <v>296</v>
      </c>
      <c r="L162" s="280">
        <v>922</v>
      </c>
      <c r="M162" s="264" t="s">
        <v>297</v>
      </c>
      <c r="N162" s="264" t="s">
        <v>298</v>
      </c>
    </row>
    <row r="163" spans="1:16" ht="57.75" hidden="1" customHeight="1" x14ac:dyDescent="0.25">
      <c r="A163" s="261"/>
      <c r="B163" s="263"/>
      <c r="C163" s="106"/>
      <c r="D163" s="106"/>
      <c r="E163" s="265"/>
      <c r="F163" s="281"/>
      <c r="G163" s="281"/>
      <c r="H163" s="281"/>
      <c r="I163" s="281"/>
      <c r="J163" s="281"/>
      <c r="K163" s="281"/>
      <c r="L163" s="281"/>
      <c r="M163" s="265"/>
      <c r="N163" s="265"/>
    </row>
    <row r="164" spans="1:16" ht="15.75" hidden="1" customHeight="1" x14ac:dyDescent="0.25">
      <c r="A164" s="123">
        <v>32</v>
      </c>
      <c r="B164" s="124" t="s">
        <v>93</v>
      </c>
      <c r="C164" s="124"/>
      <c r="D164" s="124"/>
      <c r="E164" s="175">
        <f t="shared" ref="E164:E172" si="18">SUM(F164:L164)</f>
        <v>0</v>
      </c>
      <c r="F164" s="125">
        <f>SUM(F165,F167,F170)</f>
        <v>0</v>
      </c>
      <c r="G164" s="125">
        <f t="shared" ref="G164:K164" si="19">SUM(G165,G167,G170)</f>
        <v>0</v>
      </c>
      <c r="H164" s="125">
        <f>SUM(H165,H167,H170)</f>
        <v>0</v>
      </c>
      <c r="I164" s="125">
        <f t="shared" si="19"/>
        <v>0</v>
      </c>
      <c r="J164" s="125">
        <f t="shared" si="19"/>
        <v>0</v>
      </c>
      <c r="K164" s="125">
        <f t="shared" si="19"/>
        <v>0</v>
      </c>
      <c r="L164" s="125">
        <f>SUM(L165,L167,L170)</f>
        <v>0</v>
      </c>
      <c r="M164" s="125">
        <f>SUM(E164*1.1)</f>
        <v>0</v>
      </c>
      <c r="N164" s="126">
        <f>SUM(M164*1.099)</f>
        <v>0</v>
      </c>
      <c r="O164" s="100">
        <v>0</v>
      </c>
      <c r="P164" s="100">
        <v>0</v>
      </c>
    </row>
    <row r="165" spans="1:16" ht="12.75" hidden="1" customHeight="1" x14ac:dyDescent="0.25">
      <c r="A165" s="123">
        <v>321</v>
      </c>
      <c r="B165" s="124" t="s">
        <v>95</v>
      </c>
      <c r="C165" s="124"/>
      <c r="D165" s="124"/>
      <c r="E165" s="175">
        <f t="shared" si="18"/>
        <v>0</v>
      </c>
      <c r="F165" s="125">
        <f>SUM(F166)</f>
        <v>0</v>
      </c>
      <c r="G165" s="125">
        <f t="shared" ref="G165:N165" si="20">SUM(G166)</f>
        <v>0</v>
      </c>
      <c r="H165" s="125">
        <f>SUM(H166)</f>
        <v>0</v>
      </c>
      <c r="I165" s="125">
        <f t="shared" si="20"/>
        <v>0</v>
      </c>
      <c r="J165" s="125">
        <f t="shared" si="20"/>
        <v>0</v>
      </c>
      <c r="K165" s="125">
        <f t="shared" si="20"/>
        <v>0</v>
      </c>
      <c r="L165" s="125">
        <f t="shared" si="20"/>
        <v>0</v>
      </c>
      <c r="M165" s="125">
        <f t="shared" si="20"/>
        <v>0</v>
      </c>
      <c r="N165" s="126">
        <f t="shared" si="20"/>
        <v>0</v>
      </c>
      <c r="O165" s="100">
        <v>0</v>
      </c>
      <c r="P165" s="100">
        <v>0</v>
      </c>
    </row>
    <row r="166" spans="1:16" ht="14.25" hidden="1" customHeight="1" x14ac:dyDescent="0.25">
      <c r="A166" s="169">
        <v>3213</v>
      </c>
      <c r="B166" s="170" t="s">
        <v>101</v>
      </c>
      <c r="C166" s="170"/>
      <c r="D166" s="170"/>
      <c r="E166" s="171">
        <f t="shared" si="18"/>
        <v>0</v>
      </c>
      <c r="F166" s="166"/>
      <c r="G166" s="166"/>
      <c r="H166" s="166"/>
      <c r="I166" s="166"/>
      <c r="J166" s="166"/>
      <c r="K166" s="166"/>
      <c r="L166" s="166"/>
      <c r="M166" s="166"/>
      <c r="N166" s="174"/>
      <c r="O166" s="100">
        <v>0</v>
      </c>
      <c r="P166" s="100">
        <v>0</v>
      </c>
    </row>
    <row r="167" spans="1:16" ht="14.25" hidden="1" customHeight="1" x14ac:dyDescent="0.25">
      <c r="A167" s="123">
        <v>322</v>
      </c>
      <c r="B167" s="124" t="s">
        <v>105</v>
      </c>
      <c r="C167" s="124"/>
      <c r="D167" s="124"/>
      <c r="E167" s="175">
        <f t="shared" si="18"/>
        <v>0</v>
      </c>
      <c r="F167" s="125">
        <f>SUM(F168:F169)</f>
        <v>0</v>
      </c>
      <c r="G167" s="125">
        <f t="shared" ref="G167:N167" si="21">SUM(G168:G169)</f>
        <v>0</v>
      </c>
      <c r="H167" s="125">
        <f>SUM(H168:H169)</f>
        <v>0</v>
      </c>
      <c r="I167" s="125">
        <f t="shared" si="21"/>
        <v>0</v>
      </c>
      <c r="J167" s="125">
        <f t="shared" si="21"/>
        <v>0</v>
      </c>
      <c r="K167" s="125">
        <f t="shared" si="21"/>
        <v>0</v>
      </c>
      <c r="L167" s="125">
        <f>SUM(L168:L169)</f>
        <v>0</v>
      </c>
      <c r="M167" s="125">
        <f t="shared" si="21"/>
        <v>0</v>
      </c>
      <c r="N167" s="126">
        <f t="shared" si="21"/>
        <v>0</v>
      </c>
      <c r="O167" s="100">
        <v>0</v>
      </c>
      <c r="P167" s="100">
        <v>0</v>
      </c>
    </row>
    <row r="168" spans="1:16" ht="19.5" hidden="1" customHeight="1" x14ac:dyDescent="0.25">
      <c r="A168" s="169">
        <v>3221</v>
      </c>
      <c r="B168" s="170" t="s">
        <v>107</v>
      </c>
      <c r="C168" s="170"/>
      <c r="D168" s="170"/>
      <c r="E168" s="171">
        <f t="shared" si="18"/>
        <v>0</v>
      </c>
      <c r="F168" s="166"/>
      <c r="G168" s="166"/>
      <c r="H168" s="166"/>
      <c r="I168" s="166"/>
      <c r="J168" s="166"/>
      <c r="K168" s="166"/>
      <c r="L168" s="166"/>
      <c r="M168" s="166"/>
      <c r="N168" s="174"/>
      <c r="O168" s="100">
        <v>0</v>
      </c>
      <c r="P168" s="100">
        <v>0</v>
      </c>
    </row>
    <row r="169" spans="1:16" ht="14.25" hidden="1" customHeight="1" x14ac:dyDescent="0.25">
      <c r="A169" s="169">
        <v>3225</v>
      </c>
      <c r="B169" s="170" t="s">
        <v>115</v>
      </c>
      <c r="C169" s="170"/>
      <c r="D169" s="170"/>
      <c r="E169" s="171">
        <f t="shared" si="18"/>
        <v>0</v>
      </c>
      <c r="F169" s="166"/>
      <c r="G169" s="183"/>
      <c r="H169" s="166"/>
      <c r="I169" s="183"/>
      <c r="J169" s="183"/>
      <c r="K169" s="183"/>
      <c r="L169" s="183"/>
      <c r="M169" s="166"/>
      <c r="N169" s="174"/>
      <c r="O169" s="100">
        <v>0</v>
      </c>
      <c r="P169" s="100">
        <v>0</v>
      </c>
    </row>
    <row r="170" spans="1:16" ht="18" hidden="1" customHeight="1" x14ac:dyDescent="0.25">
      <c r="A170" s="123">
        <v>323</v>
      </c>
      <c r="B170" s="124" t="s">
        <v>119</v>
      </c>
      <c r="C170" s="124"/>
      <c r="D170" s="124"/>
      <c r="E170" s="175">
        <f t="shared" si="18"/>
        <v>0</v>
      </c>
      <c r="F170" s="125">
        <f>SUM(F171:F172)</f>
        <v>0</v>
      </c>
      <c r="G170" s="125">
        <f t="shared" ref="G170:N170" si="22">SUM(G171:G172)</f>
        <v>0</v>
      </c>
      <c r="H170" s="125">
        <f>SUM(H171:H172)</f>
        <v>0</v>
      </c>
      <c r="I170" s="125">
        <f t="shared" si="22"/>
        <v>0</v>
      </c>
      <c r="J170" s="125">
        <f t="shared" si="22"/>
        <v>0</v>
      </c>
      <c r="K170" s="125">
        <f t="shared" si="22"/>
        <v>0</v>
      </c>
      <c r="L170" s="125">
        <f>SUM(L171:L172)</f>
        <v>0</v>
      </c>
      <c r="M170" s="125">
        <f t="shared" si="22"/>
        <v>0</v>
      </c>
      <c r="N170" s="126">
        <f t="shared" si="22"/>
        <v>0</v>
      </c>
    </row>
    <row r="171" spans="1:16" ht="15.6" hidden="1" customHeight="1" x14ac:dyDescent="0.25">
      <c r="A171" s="169">
        <v>3237</v>
      </c>
      <c r="B171" s="170" t="s">
        <v>132</v>
      </c>
      <c r="C171" s="170"/>
      <c r="D171" s="170"/>
      <c r="E171" s="171">
        <f t="shared" si="18"/>
        <v>0</v>
      </c>
      <c r="F171" s="183"/>
      <c r="G171" s="183"/>
      <c r="H171" s="183"/>
      <c r="I171" s="183"/>
      <c r="J171" s="183"/>
      <c r="K171" s="183"/>
      <c r="L171" s="183"/>
      <c r="M171" s="166"/>
      <c r="N171" s="174"/>
    </row>
    <row r="172" spans="1:16" ht="15.6" hidden="1" customHeight="1" x14ac:dyDescent="0.25">
      <c r="A172" s="169">
        <v>3239</v>
      </c>
      <c r="B172" s="170" t="s">
        <v>136</v>
      </c>
      <c r="C172" s="170"/>
      <c r="D172" s="170"/>
      <c r="E172" s="171">
        <f t="shared" si="18"/>
        <v>0</v>
      </c>
      <c r="F172" s="166"/>
      <c r="G172" s="183"/>
      <c r="H172" s="166"/>
      <c r="I172" s="183"/>
      <c r="J172" s="183"/>
      <c r="K172" s="183"/>
      <c r="L172" s="183"/>
      <c r="M172" s="166"/>
      <c r="N172" s="174"/>
    </row>
    <row r="173" spans="1:16" s="190" customFormat="1" ht="19.5" hidden="1" customHeight="1" x14ac:dyDescent="0.25">
      <c r="A173" s="282" t="s">
        <v>279</v>
      </c>
      <c r="B173" s="283"/>
      <c r="C173" s="185"/>
      <c r="D173" s="185"/>
      <c r="E173" s="120">
        <f>SUM(E164)</f>
        <v>0</v>
      </c>
      <c r="F173" s="120">
        <f>SUM(F164)</f>
        <v>0</v>
      </c>
      <c r="G173" s="120">
        <f t="shared" ref="G173:N173" si="23">SUM(G164)</f>
        <v>0</v>
      </c>
      <c r="H173" s="120">
        <f>SUM(H164)</f>
        <v>0</v>
      </c>
      <c r="I173" s="120">
        <f t="shared" si="23"/>
        <v>0</v>
      </c>
      <c r="J173" s="120">
        <f t="shared" si="23"/>
        <v>0</v>
      </c>
      <c r="K173" s="120">
        <f t="shared" si="23"/>
        <v>0</v>
      </c>
      <c r="L173" s="120">
        <f>SUM(L164)</f>
        <v>0</v>
      </c>
      <c r="M173" s="120">
        <f t="shared" si="23"/>
        <v>0</v>
      </c>
      <c r="N173" s="120">
        <f t="shared" si="23"/>
        <v>0</v>
      </c>
      <c r="O173" s="120" t="e">
        <f>SUM(#REF!,#REF!,#REF!,O170)</f>
        <v>#REF!</v>
      </c>
      <c r="P173" s="120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128" t="s">
        <v>268</v>
      </c>
    </row>
    <row r="177" spans="1:17" s="132" customFormat="1" ht="28.5" hidden="1" customHeight="1" x14ac:dyDescent="0.25">
      <c r="A177" s="260" t="s">
        <v>278</v>
      </c>
      <c r="B177" s="262" t="s">
        <v>248</v>
      </c>
      <c r="C177" s="105"/>
      <c r="D177" s="105"/>
      <c r="E177" s="264" t="s">
        <v>249</v>
      </c>
      <c r="F177" s="264" t="s">
        <v>250</v>
      </c>
      <c r="G177" s="264" t="s">
        <v>251</v>
      </c>
      <c r="H177" s="273"/>
      <c r="I177" s="274"/>
      <c r="J177" s="274"/>
      <c r="K177" s="274"/>
      <c r="L177" s="274"/>
      <c r="M177" s="270"/>
      <c r="N177" s="270"/>
      <c r="O177" s="131" t="s">
        <v>261</v>
      </c>
      <c r="P177" s="131" t="s">
        <v>262</v>
      </c>
    </row>
    <row r="178" spans="1:17" s="132" customFormat="1" ht="15" hidden="1" customHeight="1" x14ac:dyDescent="0.25">
      <c r="A178" s="261"/>
      <c r="B178" s="263"/>
      <c r="C178" s="106"/>
      <c r="D178" s="106"/>
      <c r="E178" s="265"/>
      <c r="F178" s="265"/>
      <c r="G178" s="265"/>
      <c r="H178" s="273"/>
      <c r="I178" s="274"/>
      <c r="J178" s="274"/>
      <c r="K178" s="274"/>
      <c r="L178" s="274"/>
      <c r="M178" s="270"/>
      <c r="N178" s="270"/>
      <c r="O178" s="130"/>
      <c r="P178" s="130"/>
    </row>
    <row r="179" spans="1:17" s="134" customFormat="1" ht="15.75" hidden="1" customHeight="1" x14ac:dyDescent="0.25">
      <c r="A179" s="107">
        <v>32</v>
      </c>
      <c r="B179" s="108" t="s">
        <v>93</v>
      </c>
      <c r="C179" s="108"/>
      <c r="D179" s="108"/>
      <c r="E179" s="109">
        <f>SUM(E180:E180)</f>
        <v>20000</v>
      </c>
      <c r="F179" s="109">
        <f>SUM(F180:F180)</f>
        <v>10000</v>
      </c>
      <c r="G179" s="110">
        <f>SUM(G180:G180)</f>
        <v>10000</v>
      </c>
      <c r="H179" s="122"/>
      <c r="I179" s="122"/>
      <c r="J179" s="122"/>
      <c r="K179" s="122"/>
      <c r="L179" s="122"/>
      <c r="M179" s="122"/>
      <c r="N179" s="122"/>
      <c r="O179" s="134">
        <v>0</v>
      </c>
      <c r="P179" s="134">
        <v>0</v>
      </c>
      <c r="Q179" s="134">
        <f>SUM(F179:K179)</f>
        <v>20000</v>
      </c>
    </row>
    <row r="180" spans="1:17" ht="14.25" hidden="1" customHeight="1" x14ac:dyDescent="0.25">
      <c r="A180" s="111">
        <v>322</v>
      </c>
      <c r="B180" s="112" t="s">
        <v>105</v>
      </c>
      <c r="C180" s="112"/>
      <c r="D180" s="112"/>
      <c r="E180" s="135">
        <v>20000</v>
      </c>
      <c r="F180" s="135">
        <v>10000</v>
      </c>
      <c r="G180" s="168">
        <v>10000</v>
      </c>
      <c r="H180" s="137"/>
      <c r="I180" s="137"/>
      <c r="J180" s="137"/>
      <c r="K180" s="137"/>
      <c r="L180" s="137"/>
      <c r="M180" s="137"/>
      <c r="N180" s="137"/>
      <c r="O180" s="100">
        <v>0</v>
      </c>
      <c r="P180" s="100">
        <v>0</v>
      </c>
      <c r="Q180" s="134"/>
    </row>
    <row r="181" spans="1:17" ht="31.15" hidden="1" customHeight="1" x14ac:dyDescent="0.25">
      <c r="A181" s="123">
        <v>42</v>
      </c>
      <c r="B181" s="124" t="s">
        <v>172</v>
      </c>
      <c r="C181" s="124"/>
      <c r="D181" s="124"/>
      <c r="E181" s="125">
        <f>SUM(E182:E182)</f>
        <v>80000</v>
      </c>
      <c r="F181" s="125">
        <f>SUM(F182:F182)</f>
        <v>90000</v>
      </c>
      <c r="G181" s="126">
        <f>SUM(G182:G182)</f>
        <v>90000</v>
      </c>
      <c r="H181" s="122"/>
      <c r="I181" s="122"/>
      <c r="J181" s="122"/>
      <c r="K181" s="122"/>
      <c r="L181" s="122"/>
      <c r="M181" s="122"/>
      <c r="N181" s="122"/>
      <c r="Q181" s="134">
        <f>SUM(F181:K181)</f>
        <v>180000</v>
      </c>
    </row>
    <row r="182" spans="1:17" ht="15.6" hidden="1" customHeight="1" x14ac:dyDescent="0.25">
      <c r="A182" s="115">
        <v>423</v>
      </c>
      <c r="B182" s="116" t="s">
        <v>303</v>
      </c>
      <c r="C182" s="116"/>
      <c r="D182" s="116"/>
      <c r="E182" s="138">
        <v>80000</v>
      </c>
      <c r="F182" s="138">
        <v>90000</v>
      </c>
      <c r="G182" s="139">
        <v>90000</v>
      </c>
      <c r="H182" s="137"/>
      <c r="I182" s="137"/>
      <c r="J182" s="137"/>
      <c r="K182" s="137"/>
      <c r="L182" s="137"/>
      <c r="M182" s="137"/>
      <c r="N182" s="137"/>
      <c r="Q182" s="134"/>
    </row>
    <row r="183" spans="1:17" s="128" customFormat="1" ht="15.6" hidden="1" customHeight="1" x14ac:dyDescent="0.25">
      <c r="A183" s="275" t="s">
        <v>279</v>
      </c>
      <c r="B183" s="276"/>
      <c r="C183" s="148"/>
      <c r="D183" s="148"/>
      <c r="E183" s="120">
        <f>SUM(E179,E181)</f>
        <v>100000</v>
      </c>
      <c r="F183" s="120">
        <f>SUM(F179,F181)</f>
        <v>100000</v>
      </c>
      <c r="G183" s="120">
        <f>SUM(G179,G181)</f>
        <v>100000</v>
      </c>
      <c r="H183" s="122"/>
      <c r="I183" s="122"/>
      <c r="J183" s="122"/>
      <c r="K183" s="122"/>
      <c r="L183" s="122"/>
      <c r="M183" s="122"/>
      <c r="N183" s="122"/>
      <c r="O183" s="162" t="e">
        <f>SUM(#REF!,O179,#REF!,#REF!,O181)</f>
        <v>#REF!</v>
      </c>
      <c r="P183" s="120" t="e">
        <f>SUM(#REF!,P179,#REF!,#REF!,P181)</f>
        <v>#REF!</v>
      </c>
      <c r="Q183" s="120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277" t="s">
        <v>304</v>
      </c>
      <c r="B185" s="277"/>
      <c r="C185" s="277"/>
      <c r="D185" s="277"/>
      <c r="E185" s="277"/>
      <c r="F185" s="277"/>
      <c r="G185" s="277"/>
    </row>
    <row r="186" spans="1:17" ht="15.6" hidden="1" customHeight="1" x14ac:dyDescent="0.25">
      <c r="A186" s="128" t="s">
        <v>305</v>
      </c>
    </row>
    <row r="187" spans="1:17" s="132" customFormat="1" ht="19.5" hidden="1" customHeight="1" x14ac:dyDescent="0.25">
      <c r="A187" s="260" t="s">
        <v>278</v>
      </c>
      <c r="B187" s="262" t="s">
        <v>248</v>
      </c>
      <c r="C187" s="105"/>
      <c r="D187" s="105"/>
      <c r="E187" s="264" t="s">
        <v>249</v>
      </c>
      <c r="F187" s="264" t="s">
        <v>250</v>
      </c>
      <c r="G187" s="264" t="s">
        <v>251</v>
      </c>
      <c r="H187" s="273"/>
      <c r="I187" s="274"/>
      <c r="J187" s="274"/>
      <c r="K187" s="274"/>
      <c r="L187" s="274"/>
      <c r="M187" s="270"/>
      <c r="N187" s="270"/>
      <c r="O187" s="131" t="s">
        <v>261</v>
      </c>
      <c r="P187" s="131" t="s">
        <v>262</v>
      </c>
    </row>
    <row r="188" spans="1:17" s="132" customFormat="1" ht="25.5" hidden="1" customHeight="1" x14ac:dyDescent="0.25">
      <c r="A188" s="261"/>
      <c r="B188" s="263"/>
      <c r="C188" s="106"/>
      <c r="D188" s="106"/>
      <c r="E188" s="265"/>
      <c r="F188" s="265"/>
      <c r="G188" s="265"/>
      <c r="H188" s="273"/>
      <c r="I188" s="274"/>
      <c r="J188" s="274"/>
      <c r="K188" s="274"/>
      <c r="L188" s="274"/>
      <c r="M188" s="270"/>
      <c r="N188" s="270"/>
      <c r="O188" s="130"/>
      <c r="P188" s="130"/>
    </row>
    <row r="189" spans="1:17" s="134" customFormat="1" ht="15.75" hidden="1" customHeight="1" x14ac:dyDescent="0.25">
      <c r="A189" s="107">
        <v>32</v>
      </c>
      <c r="B189" s="108" t="s">
        <v>93</v>
      </c>
      <c r="C189" s="108"/>
      <c r="D189" s="108"/>
      <c r="E189" s="109">
        <f>SUM(E190:E191)</f>
        <v>342462</v>
      </c>
      <c r="F189" s="109">
        <f>SUM(F190:F191)</f>
        <v>0</v>
      </c>
      <c r="G189" s="110">
        <f>SUM(G190:G191)</f>
        <v>0</v>
      </c>
      <c r="H189" s="122"/>
      <c r="I189" s="122"/>
      <c r="J189" s="122"/>
      <c r="K189" s="122"/>
      <c r="L189" s="122"/>
      <c r="M189" s="122"/>
      <c r="N189" s="122"/>
      <c r="O189" s="134">
        <v>0</v>
      </c>
      <c r="P189" s="134">
        <v>0</v>
      </c>
      <c r="Q189" s="134">
        <f>SUM(F189:K189)</f>
        <v>0</v>
      </c>
    </row>
    <row r="190" spans="1:17" ht="12.75" hidden="1" customHeight="1" x14ac:dyDescent="0.25">
      <c r="A190" s="111">
        <v>321</v>
      </c>
      <c r="B190" s="112" t="s">
        <v>95</v>
      </c>
      <c r="C190" s="112"/>
      <c r="D190" s="112"/>
      <c r="E190" s="135">
        <v>177000</v>
      </c>
      <c r="F190" s="166"/>
      <c r="G190" s="168"/>
      <c r="H190" s="137"/>
      <c r="I190" s="137"/>
      <c r="J190" s="137"/>
      <c r="K190" s="137"/>
      <c r="L190" s="137"/>
      <c r="M190" s="137"/>
      <c r="N190" s="137"/>
      <c r="O190" s="100">
        <v>0</v>
      </c>
      <c r="P190" s="100">
        <v>0</v>
      </c>
      <c r="Q190" s="134"/>
    </row>
    <row r="191" spans="1:17" ht="18" hidden="1" customHeight="1" x14ac:dyDescent="0.25">
      <c r="A191" s="111">
        <v>323</v>
      </c>
      <c r="B191" s="112" t="s">
        <v>119</v>
      </c>
      <c r="C191" s="112"/>
      <c r="D191" s="112"/>
      <c r="E191" s="135">
        <v>165462</v>
      </c>
      <c r="F191" s="135"/>
      <c r="G191" s="168"/>
      <c r="H191" s="137"/>
      <c r="I191" s="137"/>
      <c r="J191" s="137"/>
      <c r="K191" s="137"/>
      <c r="L191" s="137"/>
      <c r="M191" s="137"/>
      <c r="N191" s="137"/>
      <c r="Q191" s="134"/>
    </row>
    <row r="192" spans="1:17" ht="31.15" hidden="1" customHeight="1" x14ac:dyDescent="0.25">
      <c r="A192" s="123">
        <v>42</v>
      </c>
      <c r="B192" s="124" t="s">
        <v>306</v>
      </c>
      <c r="C192" s="124"/>
      <c r="D192" s="124"/>
      <c r="E192" s="125">
        <f>SUM(E193)</f>
        <v>17583221</v>
      </c>
      <c r="F192" s="125">
        <f>SUM(F193)</f>
        <v>0</v>
      </c>
      <c r="G192" s="126">
        <f>SUM(G193)</f>
        <v>0</v>
      </c>
      <c r="H192" s="122"/>
      <c r="I192" s="122"/>
      <c r="J192" s="122"/>
      <c r="K192" s="122"/>
      <c r="L192" s="122"/>
      <c r="M192" s="122"/>
      <c r="N192" s="122"/>
      <c r="Q192" s="134">
        <f>SUM(F192:K192)</f>
        <v>0</v>
      </c>
    </row>
    <row r="193" spans="1:17" ht="15.6" hidden="1" customHeight="1" x14ac:dyDescent="0.25">
      <c r="A193" s="111">
        <v>422</v>
      </c>
      <c r="B193" s="112" t="s">
        <v>178</v>
      </c>
      <c r="C193" s="112"/>
      <c r="D193" s="112"/>
      <c r="E193" s="135">
        <v>17583221</v>
      </c>
      <c r="F193" s="135"/>
      <c r="G193" s="136"/>
      <c r="H193" s="137"/>
      <c r="I193" s="137"/>
      <c r="J193" s="137"/>
      <c r="K193" s="137"/>
      <c r="L193" s="137"/>
      <c r="M193" s="137"/>
      <c r="N193" s="137"/>
      <c r="Q193" s="134"/>
    </row>
    <row r="194" spans="1:17" s="134" customFormat="1" ht="31.15" hidden="1" customHeight="1" x14ac:dyDescent="0.25">
      <c r="A194" s="123">
        <v>45</v>
      </c>
      <c r="B194" s="124" t="s">
        <v>307</v>
      </c>
      <c r="C194" s="124"/>
      <c r="D194" s="124"/>
      <c r="E194" s="125">
        <f>SUM(E195)</f>
        <v>15300000</v>
      </c>
      <c r="F194" s="125">
        <f>SUM(F195)</f>
        <v>0</v>
      </c>
      <c r="G194" s="126">
        <f>SUM(G195)</f>
        <v>0</v>
      </c>
      <c r="H194" s="122"/>
      <c r="I194" s="122"/>
      <c r="J194" s="122"/>
      <c r="K194" s="122"/>
      <c r="L194" s="122"/>
      <c r="M194" s="122"/>
      <c r="N194" s="122"/>
    </row>
    <row r="195" spans="1:17" ht="15.6" hidden="1" customHeight="1" x14ac:dyDescent="0.25">
      <c r="A195" s="111">
        <v>451</v>
      </c>
      <c r="B195" s="112" t="s">
        <v>198</v>
      </c>
      <c r="C195" s="112"/>
      <c r="D195" s="112"/>
      <c r="E195" s="135">
        <v>15300000</v>
      </c>
      <c r="F195" s="135"/>
      <c r="G195" s="136"/>
      <c r="H195" s="137"/>
      <c r="I195" s="137"/>
      <c r="J195" s="137"/>
      <c r="K195" s="137"/>
      <c r="L195" s="137"/>
      <c r="M195" s="137"/>
      <c r="N195" s="137"/>
    </row>
    <row r="196" spans="1:17" s="128" customFormat="1" ht="15.6" hidden="1" customHeight="1" x14ac:dyDescent="0.25">
      <c r="A196" s="284" t="s">
        <v>279</v>
      </c>
      <c r="B196" s="285"/>
      <c r="C196" s="191"/>
      <c r="D196" s="191"/>
      <c r="E196" s="192">
        <f>SUM(E189,E192,E194)</f>
        <v>33225683</v>
      </c>
      <c r="F196" s="192">
        <f>SUM(F189,F192,F194)</f>
        <v>0</v>
      </c>
      <c r="G196" s="192">
        <f>SUM(G189,G192,G194)</f>
        <v>0</v>
      </c>
      <c r="H196" s="122"/>
      <c r="I196" s="122"/>
      <c r="J196" s="122"/>
      <c r="K196" s="122"/>
      <c r="L196" s="122"/>
      <c r="M196" s="122"/>
      <c r="N196" s="122"/>
      <c r="O196" s="162" t="e">
        <f>SUM(#REF!,O189,#REF!,#REF!,O192)</f>
        <v>#REF!</v>
      </c>
      <c r="P196" s="120" t="e">
        <f>SUM(#REF!,P189,#REF!,#REF!,P192)</f>
        <v>#REF!</v>
      </c>
      <c r="Q196" s="120" t="e">
        <f>SUM(#REF!,Q189,#REF!,#REF!,Q192)</f>
        <v>#REF!</v>
      </c>
    </row>
    <row r="197" spans="1:17" s="193" customFormat="1" ht="11.25" hidden="1" customHeight="1" x14ac:dyDescent="0.25">
      <c r="A197" s="157"/>
      <c r="F197" s="194"/>
    </row>
    <row r="198" spans="1:17" ht="15.6" hidden="1" customHeight="1" x14ac:dyDescent="0.25">
      <c r="A198" s="277" t="s">
        <v>308</v>
      </c>
      <c r="B198" s="277"/>
      <c r="C198" s="277"/>
      <c r="D198" s="277"/>
      <c r="E198" s="277"/>
      <c r="F198" s="277"/>
      <c r="G198" s="277"/>
      <c r="H198" s="129"/>
      <c r="I198" s="129"/>
      <c r="J198" s="129"/>
      <c r="K198" s="129"/>
      <c r="L198" s="129"/>
      <c r="M198" s="130"/>
      <c r="N198" s="130"/>
    </row>
    <row r="199" spans="1:17" ht="14.25" hidden="1" customHeight="1" x14ac:dyDescent="0.25">
      <c r="A199" s="154"/>
      <c r="B199" s="154"/>
      <c r="C199" s="154"/>
      <c r="D199" s="154"/>
      <c r="E199" s="154"/>
      <c r="F199" s="154"/>
      <c r="G199" s="154"/>
      <c r="H199" s="129"/>
      <c r="I199" s="129"/>
      <c r="J199" s="129"/>
      <c r="K199" s="129"/>
      <c r="L199" s="129"/>
      <c r="M199" s="130"/>
      <c r="N199" s="130"/>
    </row>
    <row r="200" spans="1:17" ht="15.6" hidden="1" customHeight="1" x14ac:dyDescent="0.25">
      <c r="A200" s="128" t="s">
        <v>305</v>
      </c>
    </row>
    <row r="201" spans="1:17" s="132" customFormat="1" ht="27.75" hidden="1" customHeight="1" x14ac:dyDescent="0.25">
      <c r="A201" s="260" t="s">
        <v>278</v>
      </c>
      <c r="B201" s="262" t="s">
        <v>248</v>
      </c>
      <c r="C201" s="105"/>
      <c r="D201" s="105"/>
      <c r="E201" s="264" t="s">
        <v>249</v>
      </c>
      <c r="F201" s="264" t="s">
        <v>250</v>
      </c>
      <c r="G201" s="264" t="s">
        <v>251</v>
      </c>
      <c r="H201" s="273"/>
      <c r="I201" s="274"/>
      <c r="J201" s="274"/>
      <c r="K201" s="274"/>
      <c r="L201" s="274"/>
      <c r="M201" s="270"/>
      <c r="N201" s="270"/>
      <c r="O201" s="131" t="s">
        <v>261</v>
      </c>
      <c r="P201" s="131" t="s">
        <v>262</v>
      </c>
    </row>
    <row r="202" spans="1:17" s="132" customFormat="1" ht="15" hidden="1" customHeight="1" x14ac:dyDescent="0.25">
      <c r="A202" s="261"/>
      <c r="B202" s="263"/>
      <c r="C202" s="106"/>
      <c r="D202" s="106"/>
      <c r="E202" s="265"/>
      <c r="F202" s="265"/>
      <c r="G202" s="265"/>
      <c r="H202" s="273"/>
      <c r="I202" s="274"/>
      <c r="J202" s="274"/>
      <c r="K202" s="274"/>
      <c r="L202" s="274"/>
      <c r="M202" s="270"/>
      <c r="N202" s="270"/>
      <c r="O202" s="130"/>
      <c r="P202" s="130"/>
    </row>
    <row r="203" spans="1:17" s="134" customFormat="1" ht="31.15" hidden="1" customHeight="1" x14ac:dyDescent="0.25">
      <c r="A203" s="107">
        <v>45</v>
      </c>
      <c r="B203" s="108" t="s">
        <v>196</v>
      </c>
      <c r="C203" s="108"/>
      <c r="D203" s="108"/>
      <c r="E203" s="109">
        <f>SUM(E204)</f>
        <v>10687111</v>
      </c>
      <c r="F203" s="109">
        <f>SUM(F204)</f>
        <v>10687410</v>
      </c>
      <c r="G203" s="110">
        <f>SUM(G204)</f>
        <v>0</v>
      </c>
      <c r="H203" s="122"/>
      <c r="I203" s="122"/>
      <c r="J203" s="122"/>
      <c r="K203" s="122"/>
      <c r="L203" s="122"/>
      <c r="M203" s="122"/>
      <c r="N203" s="122"/>
    </row>
    <row r="204" spans="1:17" ht="16.5" hidden="1" customHeight="1" x14ac:dyDescent="0.25">
      <c r="A204" s="115">
        <v>451</v>
      </c>
      <c r="B204" s="116" t="s">
        <v>198</v>
      </c>
      <c r="C204" s="116"/>
      <c r="D204" s="116"/>
      <c r="E204" s="138">
        <v>10687111</v>
      </c>
      <c r="F204" s="138">
        <v>10687410</v>
      </c>
      <c r="G204" s="139"/>
      <c r="H204" s="137"/>
      <c r="I204" s="137"/>
      <c r="J204" s="137"/>
      <c r="K204" s="137"/>
      <c r="L204" s="137"/>
      <c r="M204" s="137"/>
      <c r="N204" s="137"/>
    </row>
    <row r="205" spans="1:17" s="128" customFormat="1" ht="15.6" hidden="1" customHeight="1" x14ac:dyDescent="0.25">
      <c r="A205" s="275" t="s">
        <v>279</v>
      </c>
      <c r="B205" s="276"/>
      <c r="C205" s="148"/>
      <c r="D205" s="148"/>
      <c r="E205" s="120">
        <f>SUM(E203)</f>
        <v>10687111</v>
      </c>
      <c r="F205" s="120">
        <f>SUM(F203)</f>
        <v>10687410</v>
      </c>
      <c r="G205" s="120">
        <f>SUM(G203)</f>
        <v>0</v>
      </c>
      <c r="H205" s="122"/>
      <c r="I205" s="122"/>
      <c r="J205" s="122"/>
      <c r="K205" s="122"/>
      <c r="L205" s="122"/>
      <c r="M205" s="122"/>
      <c r="N205" s="122"/>
      <c r="O205" s="162" t="e">
        <f>SUM(#REF!,#REF!,#REF!,#REF!,#REF!)</f>
        <v>#REF!</v>
      </c>
      <c r="P205" s="120" t="e">
        <f>SUM(#REF!,#REF!,#REF!,#REF!,#REF!)</f>
        <v>#REF!</v>
      </c>
      <c r="Q205" s="120" t="e">
        <f>SUM(#REF!,#REF!,#REF!,#REF!,#REF!)</f>
        <v>#REF!</v>
      </c>
    </row>
    <row r="206" spans="1:17" s="128" customFormat="1" ht="15.6" hidden="1" customHeight="1" x14ac:dyDescent="0.25">
      <c r="A206" s="121"/>
      <c r="B206" s="121"/>
      <c r="C206" s="121"/>
      <c r="D206" s="121"/>
      <c r="E206" s="122"/>
      <c r="F206" s="122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</row>
    <row r="207" spans="1:17" ht="15.6" hidden="1" customHeight="1" x14ac:dyDescent="0.25">
      <c r="A207" s="277" t="s">
        <v>309</v>
      </c>
      <c r="B207" s="277"/>
      <c r="C207" s="277"/>
      <c r="D207" s="277"/>
      <c r="E207" s="277"/>
      <c r="F207" s="277"/>
      <c r="G207" s="277"/>
      <c r="H207" s="122"/>
      <c r="I207" s="122"/>
      <c r="J207" s="122"/>
      <c r="K207" s="122"/>
      <c r="L207" s="122"/>
      <c r="M207" s="122"/>
      <c r="N207" s="122"/>
    </row>
    <row r="208" spans="1:17" ht="15.6" hidden="1" customHeight="1" x14ac:dyDescent="0.25">
      <c r="A208" s="128" t="s">
        <v>305</v>
      </c>
    </row>
    <row r="209" spans="1:17" s="132" customFormat="1" ht="28.5" hidden="1" customHeight="1" x14ac:dyDescent="0.25">
      <c r="A209" s="260" t="s">
        <v>278</v>
      </c>
      <c r="B209" s="262" t="s">
        <v>248</v>
      </c>
      <c r="C209" s="105"/>
      <c r="D209" s="105"/>
      <c r="E209" s="264" t="s">
        <v>249</v>
      </c>
      <c r="F209" s="264" t="s">
        <v>250</v>
      </c>
      <c r="G209" s="264" t="s">
        <v>251</v>
      </c>
      <c r="H209" s="273"/>
      <c r="I209" s="274"/>
      <c r="J209" s="274"/>
      <c r="K209" s="274"/>
      <c r="L209" s="274"/>
      <c r="M209" s="270"/>
      <c r="N209" s="270"/>
      <c r="O209" s="131" t="s">
        <v>261</v>
      </c>
      <c r="P209" s="131" t="s">
        <v>262</v>
      </c>
    </row>
    <row r="210" spans="1:17" s="132" customFormat="1" ht="15" hidden="1" customHeight="1" x14ac:dyDescent="0.25">
      <c r="A210" s="261"/>
      <c r="B210" s="263"/>
      <c r="C210" s="106"/>
      <c r="D210" s="106"/>
      <c r="E210" s="265"/>
      <c r="F210" s="265"/>
      <c r="G210" s="265"/>
      <c r="H210" s="273"/>
      <c r="I210" s="274"/>
      <c r="J210" s="274"/>
      <c r="K210" s="274"/>
      <c r="L210" s="274"/>
      <c r="M210" s="270"/>
      <c r="N210" s="270"/>
      <c r="O210" s="130"/>
      <c r="P210" s="130"/>
    </row>
    <row r="211" spans="1:17" ht="31.15" hidden="1" customHeight="1" x14ac:dyDescent="0.25">
      <c r="A211" s="107">
        <v>42</v>
      </c>
      <c r="B211" s="108" t="s">
        <v>172</v>
      </c>
      <c r="C211" s="108"/>
      <c r="D211" s="108"/>
      <c r="E211" s="109">
        <f>SUM(E212)</f>
        <v>6000000</v>
      </c>
      <c r="F211" s="109">
        <f>SUM(F212)</f>
        <v>0</v>
      </c>
      <c r="G211" s="110">
        <f>SUM(G212)</f>
        <v>0</v>
      </c>
      <c r="H211" s="122"/>
      <c r="I211" s="122"/>
      <c r="J211" s="122"/>
      <c r="K211" s="122"/>
      <c r="L211" s="122"/>
      <c r="M211" s="122"/>
      <c r="N211" s="122"/>
      <c r="Q211" s="134">
        <f>SUM(F211:K211)</f>
        <v>0</v>
      </c>
    </row>
    <row r="212" spans="1:17" ht="15.6" hidden="1" customHeight="1" x14ac:dyDescent="0.25">
      <c r="A212" s="111">
        <v>422</v>
      </c>
      <c r="B212" s="112" t="s">
        <v>178</v>
      </c>
      <c r="C212" s="112"/>
      <c r="D212" s="112"/>
      <c r="E212" s="135">
        <v>6000000</v>
      </c>
      <c r="F212" s="135"/>
      <c r="G212" s="136"/>
      <c r="H212" s="137"/>
      <c r="I212" s="137"/>
      <c r="J212" s="137"/>
      <c r="K212" s="137"/>
      <c r="L212" s="137"/>
      <c r="M212" s="137"/>
      <c r="N212" s="137"/>
      <c r="Q212" s="134"/>
    </row>
    <row r="213" spans="1:17" s="134" customFormat="1" ht="31.15" hidden="1" customHeight="1" x14ac:dyDescent="0.25">
      <c r="A213" s="123">
        <v>45</v>
      </c>
      <c r="B213" s="124" t="s">
        <v>196</v>
      </c>
      <c r="C213" s="124"/>
      <c r="D213" s="124"/>
      <c r="E213" s="125">
        <f>SUM(E214)</f>
        <v>2500000</v>
      </c>
      <c r="F213" s="125">
        <f>SUM(F214)</f>
        <v>0</v>
      </c>
      <c r="G213" s="126">
        <f>SUM(G214)</f>
        <v>0</v>
      </c>
      <c r="H213" s="122"/>
      <c r="I213" s="122"/>
      <c r="J213" s="122"/>
      <c r="K213" s="122"/>
      <c r="L213" s="122"/>
      <c r="M213" s="122"/>
      <c r="N213" s="122"/>
    </row>
    <row r="214" spans="1:17" ht="15.6" hidden="1" customHeight="1" x14ac:dyDescent="0.25">
      <c r="A214" s="115">
        <v>451</v>
      </c>
      <c r="B214" s="116" t="s">
        <v>198</v>
      </c>
      <c r="C214" s="116"/>
      <c r="D214" s="116"/>
      <c r="E214" s="138">
        <v>2500000</v>
      </c>
      <c r="F214" s="138"/>
      <c r="G214" s="139"/>
      <c r="H214" s="137"/>
      <c r="I214" s="137"/>
      <c r="J214" s="137"/>
      <c r="K214" s="137"/>
      <c r="L214" s="137"/>
      <c r="M214" s="137"/>
      <c r="N214" s="137"/>
    </row>
    <row r="215" spans="1:17" s="128" customFormat="1" ht="15.6" hidden="1" customHeight="1" x14ac:dyDescent="0.25">
      <c r="A215" s="275" t="s">
        <v>279</v>
      </c>
      <c r="B215" s="276"/>
      <c r="C215" s="148"/>
      <c r="D215" s="148"/>
      <c r="E215" s="120">
        <f>SUM(E211,E213)</f>
        <v>8500000</v>
      </c>
      <c r="F215" s="120">
        <f>SUM(F211,F213)</f>
        <v>0</v>
      </c>
      <c r="G215" s="120">
        <f>SUM(G211,G213)</f>
        <v>0</v>
      </c>
      <c r="H215" s="122"/>
      <c r="I215" s="122"/>
      <c r="J215" s="122"/>
      <c r="K215" s="122"/>
      <c r="L215" s="122"/>
      <c r="M215" s="122"/>
      <c r="N215" s="122"/>
      <c r="O215" s="162" t="e">
        <f>SUM(#REF!,#REF!,#REF!,#REF!,O211)</f>
        <v>#REF!</v>
      </c>
      <c r="P215" s="120" t="e">
        <f>SUM(#REF!,#REF!,#REF!,#REF!,P211)</f>
        <v>#REF!</v>
      </c>
      <c r="Q215" s="120" t="e">
        <f>SUM(#REF!,#REF!,#REF!,#REF!,Q211)</f>
        <v>#REF!</v>
      </c>
    </row>
    <row r="216" spans="1:17" ht="22.5" hidden="1" customHeight="1" x14ac:dyDescent="0.25">
      <c r="A216" s="286" t="s">
        <v>310</v>
      </c>
      <c r="B216" s="286"/>
      <c r="C216" s="286"/>
      <c r="D216" s="286"/>
      <c r="E216" s="286"/>
      <c r="F216" s="286"/>
      <c r="G216" s="286"/>
    </row>
    <row r="217" spans="1:17" ht="15.6" hidden="1" customHeight="1" x14ac:dyDescent="0.25">
      <c r="E217" s="195"/>
    </row>
    <row r="218" spans="1:17" ht="15.6" hidden="1" customHeight="1" x14ac:dyDescent="0.25">
      <c r="A218" s="189">
        <v>1</v>
      </c>
      <c r="B218" s="128" t="s">
        <v>293</v>
      </c>
      <c r="C218" s="128"/>
      <c r="D218" s="128"/>
      <c r="E218" s="133">
        <f>SUM(E70)</f>
        <v>4243113</v>
      </c>
      <c r="F218" s="133">
        <f>SUM(F70)</f>
        <v>4243113</v>
      </c>
      <c r="G218" s="133">
        <f>SUM(G70)</f>
        <v>4243113</v>
      </c>
    </row>
    <row r="219" spans="1:17" ht="15.6" hidden="1" customHeight="1" x14ac:dyDescent="0.25">
      <c r="A219" s="189">
        <v>3</v>
      </c>
      <c r="B219" s="128" t="s">
        <v>311</v>
      </c>
      <c r="C219" s="128"/>
      <c r="D219" s="128"/>
      <c r="E219" s="133">
        <f>SUM(E84)</f>
        <v>2600000</v>
      </c>
      <c r="F219" s="133">
        <f>SUM(F84)</f>
        <v>2600000</v>
      </c>
      <c r="G219" s="133">
        <f>SUM(G84)</f>
        <v>2600000</v>
      </c>
    </row>
    <row r="220" spans="1:17" ht="15.6" hidden="1" customHeight="1" x14ac:dyDescent="0.25">
      <c r="A220" s="189">
        <v>4</v>
      </c>
      <c r="B220" s="128" t="s">
        <v>294</v>
      </c>
      <c r="C220" s="128"/>
      <c r="D220" s="128"/>
      <c r="E220" s="133">
        <f>SUM(E103)</f>
        <v>133878715</v>
      </c>
      <c r="F220" s="133">
        <f>SUM(F103)</f>
        <v>133103420</v>
      </c>
      <c r="G220" s="133">
        <f>SUM(G103)</f>
        <v>133093420</v>
      </c>
    </row>
    <row r="221" spans="1:17" ht="15.6" hidden="1" customHeight="1" x14ac:dyDescent="0.25">
      <c r="A221" s="189">
        <v>5</v>
      </c>
      <c r="B221" s="128" t="s">
        <v>312</v>
      </c>
      <c r="C221" s="128"/>
      <c r="D221" s="128"/>
      <c r="E221" s="133">
        <f>SUM(E196,E205,E215)</f>
        <v>52412794</v>
      </c>
      <c r="F221" s="133">
        <f>SUM(F196,F205,F215)</f>
        <v>10687410</v>
      </c>
      <c r="G221" s="133">
        <f>SUM(G196,G205,G215)</f>
        <v>0</v>
      </c>
    </row>
    <row r="222" spans="1:17" ht="15.6" hidden="1" customHeight="1" x14ac:dyDescent="0.25">
      <c r="A222" s="189">
        <v>6</v>
      </c>
      <c r="B222" s="128" t="s">
        <v>313</v>
      </c>
      <c r="C222" s="128"/>
      <c r="D222" s="128"/>
      <c r="E222" s="133">
        <f>SUM(E114)</f>
        <v>1140740</v>
      </c>
      <c r="F222" s="133">
        <f>SUM(F114)</f>
        <v>1000000</v>
      </c>
      <c r="G222" s="133">
        <f>SUM(G114)</f>
        <v>1000000</v>
      </c>
    </row>
    <row r="223" spans="1:17" ht="31.15" hidden="1" customHeight="1" x14ac:dyDescent="0.25">
      <c r="A223" s="184">
        <v>7</v>
      </c>
      <c r="B223" s="196" t="s">
        <v>295</v>
      </c>
      <c r="C223" s="196"/>
      <c r="D223" s="196"/>
      <c r="E223" s="122">
        <f>SUM(E183)</f>
        <v>100000</v>
      </c>
      <c r="F223" s="122">
        <f>SUM(F183)</f>
        <v>100000</v>
      </c>
      <c r="G223" s="122">
        <f>SUM(G183)</f>
        <v>100000</v>
      </c>
    </row>
    <row r="224" spans="1:17" ht="15.6" hidden="1" customHeight="1" x14ac:dyDescent="0.25">
      <c r="A224" s="189"/>
      <c r="B224" s="128"/>
      <c r="C224" s="128"/>
      <c r="D224" s="128"/>
      <c r="E224" s="133"/>
      <c r="F224" s="133"/>
      <c r="G224" s="133"/>
    </row>
    <row r="225" spans="1:16" ht="15.6" hidden="1" customHeight="1" x14ac:dyDescent="0.25">
      <c r="A225" s="161"/>
      <c r="B225" s="128"/>
      <c r="C225" s="128"/>
      <c r="D225" s="128"/>
      <c r="E225" s="133">
        <f>SUM(E218,E219,E220,E221,E222,E223)</f>
        <v>194375362</v>
      </c>
      <c r="F225" s="133">
        <f>SUM(F218,F219,F220,F221,F222,F223)</f>
        <v>151733943</v>
      </c>
      <c r="G225" s="133">
        <f>SUM(G218,G219,G220,G221,G222,G223)</f>
        <v>141036533</v>
      </c>
    </row>
    <row r="226" spans="1:16" ht="15.6" hidden="1" customHeight="1" x14ac:dyDescent="0.25">
      <c r="A226" s="161"/>
      <c r="B226" s="128"/>
      <c r="C226" s="128"/>
      <c r="D226" s="128"/>
      <c r="E226" s="133"/>
      <c r="F226" s="133"/>
      <c r="G226" s="133"/>
    </row>
    <row r="227" spans="1:16" ht="27.75" hidden="1" customHeight="1" x14ac:dyDescent="0.25">
      <c r="A227" s="287" t="s">
        <v>314</v>
      </c>
      <c r="B227" s="287"/>
      <c r="C227" s="287"/>
      <c r="D227" s="287"/>
      <c r="E227" s="287"/>
      <c r="F227" s="287"/>
      <c r="G227" s="287"/>
      <c r="H227" s="197"/>
    </row>
    <row r="228" spans="1:16" ht="15.6" hidden="1" customHeight="1" x14ac:dyDescent="0.25">
      <c r="A228" s="277" t="s">
        <v>275</v>
      </c>
      <c r="B228" s="277"/>
      <c r="C228" s="277"/>
      <c r="D228" s="277"/>
      <c r="E228" s="277"/>
      <c r="F228" s="121"/>
      <c r="G228" s="121"/>
      <c r="H228" s="197"/>
    </row>
    <row r="229" spans="1:16" ht="25.5" hidden="1" customHeight="1" x14ac:dyDescent="0.25">
      <c r="A229" s="288" t="s">
        <v>315</v>
      </c>
      <c r="B229" s="288"/>
      <c r="C229" s="288"/>
      <c r="D229" s="288"/>
      <c r="E229" s="288"/>
      <c r="F229" s="288"/>
      <c r="G229" s="288"/>
      <c r="H229" s="197"/>
    </row>
    <row r="230" spans="1:16" ht="15.6" hidden="1" customHeight="1" x14ac:dyDescent="0.25">
      <c r="A230" s="260" t="s">
        <v>278</v>
      </c>
      <c r="B230" s="262" t="s">
        <v>248</v>
      </c>
      <c r="C230" s="105"/>
      <c r="D230" s="105"/>
      <c r="E230" s="264" t="s">
        <v>249</v>
      </c>
      <c r="F230" s="264" t="s">
        <v>250</v>
      </c>
      <c r="G230" s="264" t="s">
        <v>251</v>
      </c>
      <c r="H230" s="197"/>
    </row>
    <row r="231" spans="1:16" ht="37.5" hidden="1" customHeight="1" x14ac:dyDescent="0.25">
      <c r="A231" s="261"/>
      <c r="B231" s="263"/>
      <c r="C231" s="106"/>
      <c r="D231" s="106"/>
      <c r="E231" s="265"/>
      <c r="F231" s="265"/>
      <c r="G231" s="265"/>
      <c r="H231" s="197"/>
    </row>
    <row r="232" spans="1:16" ht="15.6" hidden="1" customHeight="1" x14ac:dyDescent="0.25">
      <c r="A232" s="107">
        <v>922</v>
      </c>
      <c r="B232" s="108" t="s">
        <v>316</v>
      </c>
      <c r="C232" s="108"/>
      <c r="D232" s="108"/>
      <c r="E232" s="109">
        <f>SUM(E233:E233)</f>
        <v>16761388</v>
      </c>
      <c r="F232" s="109">
        <f>SUM(F233:F233)</f>
        <v>10000000</v>
      </c>
      <c r="G232" s="110">
        <f>SUM(G233:G233)</f>
        <v>10000000</v>
      </c>
    </row>
    <row r="233" spans="1:16" ht="15.6" hidden="1" customHeight="1" x14ac:dyDescent="0.25">
      <c r="A233" s="115">
        <v>92221</v>
      </c>
      <c r="B233" s="116" t="s">
        <v>317</v>
      </c>
      <c r="C233" s="116"/>
      <c r="D233" s="116"/>
      <c r="E233" s="138">
        <v>16761388</v>
      </c>
      <c r="F233" s="138">
        <v>10000000</v>
      </c>
      <c r="G233" s="118">
        <v>10000000</v>
      </c>
    </row>
    <row r="234" spans="1:16" ht="15.6" hidden="1" customHeight="1" x14ac:dyDescent="0.25">
      <c r="A234" s="275" t="s">
        <v>279</v>
      </c>
      <c r="B234" s="276"/>
      <c r="C234" s="148"/>
      <c r="D234" s="148"/>
      <c r="E234" s="120">
        <f>SUM(E232)</f>
        <v>16761388</v>
      </c>
      <c r="F234" s="120">
        <f>SUM(F232)</f>
        <v>10000000</v>
      </c>
      <c r="G234" s="120">
        <f>SUM(G232)</f>
        <v>10000000</v>
      </c>
    </row>
    <row r="235" spans="1:16" ht="15.6" hidden="1" customHeight="1" x14ac:dyDescent="0.25">
      <c r="A235" s="121"/>
      <c r="B235" s="121"/>
      <c r="C235" s="121"/>
      <c r="D235" s="121"/>
      <c r="E235" s="122"/>
      <c r="F235" s="122"/>
      <c r="G235" s="122"/>
    </row>
    <row r="236" spans="1:16" ht="15.6" hidden="1" customHeight="1" x14ac:dyDescent="0.25">
      <c r="A236" s="161"/>
      <c r="B236" s="128"/>
      <c r="C236" s="128"/>
      <c r="D236" s="128"/>
      <c r="E236" s="133"/>
      <c r="F236" s="133"/>
      <c r="G236" s="133"/>
    </row>
    <row r="237" spans="1:16" ht="15.6" hidden="1" customHeight="1" x14ac:dyDescent="0.25">
      <c r="A237" s="275" t="s">
        <v>318</v>
      </c>
      <c r="B237" s="276"/>
      <c r="C237" s="148"/>
      <c r="D237" s="148"/>
      <c r="E237" s="198">
        <f>SUM(E70,E84,E103,E114,E183,E196,E205,E215)</f>
        <v>194375362</v>
      </c>
      <c r="F237" s="198">
        <f>SUM(F70,F84,F103,F114,F183,F196,F205,F215)</f>
        <v>151733943</v>
      </c>
      <c r="G237" s="198">
        <f>SUM(G70,G84,G103,G114,G183,G196,G205,G215)</f>
        <v>141036533</v>
      </c>
      <c r="H237" s="128"/>
      <c r="I237" s="128"/>
      <c r="J237" s="128"/>
      <c r="K237" s="128"/>
      <c r="L237" s="128"/>
      <c r="M237" s="128"/>
      <c r="N237" s="128"/>
      <c r="O237" s="199" t="e">
        <f>SUM(#REF!,O119,#REF!,O146,O159,O173,#REF!)</f>
        <v>#REF!</v>
      </c>
      <c r="P237" s="198" t="e">
        <f>SUM(#REF!,P119,#REF!,P146,P159,P173,#REF!)</f>
        <v>#REF!</v>
      </c>
    </row>
    <row r="238" spans="1:16" ht="15.6" hidden="1" customHeight="1" x14ac:dyDescent="0.25">
      <c r="A238" s="275" t="s">
        <v>319</v>
      </c>
      <c r="B238" s="276"/>
      <c r="C238" s="148"/>
      <c r="D238" s="148"/>
      <c r="E238" s="149">
        <f>SUM(E237,E234)</f>
        <v>211136750</v>
      </c>
      <c r="F238" s="149">
        <f>SUM(F237,F234)</f>
        <v>161733943</v>
      </c>
      <c r="G238" s="149">
        <f>SUM(G237,G234)</f>
        <v>151036533</v>
      </c>
      <c r="H238" s="128"/>
      <c r="I238" s="128"/>
      <c r="J238" s="128"/>
      <c r="K238" s="128"/>
      <c r="L238" s="128"/>
      <c r="M238" s="128"/>
      <c r="N238" s="128"/>
      <c r="O238" s="128"/>
      <c r="P238" s="128"/>
    </row>
    <row r="239" spans="1:16" ht="15.6" hidden="1" customHeight="1" x14ac:dyDescent="0.25">
      <c r="A239" s="121"/>
      <c r="B239" s="121"/>
      <c r="C239" s="121"/>
      <c r="D239" s="121"/>
      <c r="E239" s="157"/>
      <c r="F239" s="157"/>
      <c r="G239" s="157"/>
      <c r="H239" s="128"/>
      <c r="I239" s="128"/>
      <c r="J239" s="128"/>
      <c r="K239" s="128"/>
      <c r="L239" s="128"/>
      <c r="M239" s="128"/>
      <c r="N239" s="128"/>
      <c r="O239" s="128"/>
      <c r="P239" s="128"/>
    </row>
    <row r="240" spans="1:16" x14ac:dyDescent="0.25">
      <c r="A240" s="200"/>
      <c r="B240" s="200"/>
      <c r="C240" s="200"/>
      <c r="D240" s="200"/>
      <c r="E240" s="201"/>
      <c r="F240" s="201"/>
      <c r="G240" s="201"/>
      <c r="H240" s="128"/>
      <c r="I240" s="128"/>
      <c r="J240" s="128"/>
      <c r="K240" s="128"/>
      <c r="L240" s="128"/>
      <c r="M240" s="128"/>
      <c r="N240" s="128"/>
      <c r="O240" s="128"/>
      <c r="P240" s="128"/>
    </row>
    <row r="241" spans="1:8" ht="18.75" x14ac:dyDescent="0.25">
      <c r="A241" s="289" t="s">
        <v>320</v>
      </c>
      <c r="B241" s="289"/>
      <c r="C241" s="289"/>
      <c r="D241" s="289"/>
      <c r="E241" s="289"/>
      <c r="F241" s="289"/>
      <c r="G241" s="289"/>
      <c r="H241" s="202"/>
    </row>
    <row r="242" spans="1:8" x14ac:dyDescent="0.25">
      <c r="A242" s="202"/>
      <c r="B242" s="202"/>
      <c r="C242" s="202"/>
      <c r="D242" s="202"/>
      <c r="E242" s="203"/>
      <c r="F242" s="202"/>
      <c r="G242" s="202"/>
      <c r="H242" s="202"/>
    </row>
    <row r="243" spans="1:8" ht="34.5" customHeight="1" x14ac:dyDescent="0.25">
      <c r="A243" s="204" t="s">
        <v>321</v>
      </c>
      <c r="B243" s="205" t="s">
        <v>322</v>
      </c>
      <c r="C243" s="206" t="s">
        <v>323</v>
      </c>
      <c r="D243" s="206" t="s">
        <v>324</v>
      </c>
      <c r="E243" s="207" t="s">
        <v>341</v>
      </c>
      <c r="F243" s="208" t="s">
        <v>325</v>
      </c>
      <c r="G243" s="208" t="s">
        <v>326</v>
      </c>
    </row>
    <row r="244" spans="1:8" s="161" customFormat="1" x14ac:dyDescent="0.25">
      <c r="A244" s="209">
        <v>1</v>
      </c>
      <c r="B244" s="210" t="s">
        <v>327</v>
      </c>
      <c r="C244" s="211"/>
      <c r="D244" s="212"/>
      <c r="E244" s="213"/>
      <c r="F244" s="214"/>
      <c r="G244" s="215"/>
    </row>
    <row r="245" spans="1:8" s="161" customFormat="1" x14ac:dyDescent="0.25">
      <c r="A245" s="216"/>
      <c r="B245" s="217" t="s">
        <v>328</v>
      </c>
      <c r="C245" s="218"/>
      <c r="D245" s="219"/>
      <c r="E245" s="220">
        <v>0</v>
      </c>
      <c r="F245" s="221">
        <v>0</v>
      </c>
      <c r="G245" s="221"/>
    </row>
    <row r="246" spans="1:8" x14ac:dyDescent="0.25">
      <c r="A246" s="222"/>
      <c r="B246" s="222" t="s">
        <v>329</v>
      </c>
      <c r="C246" s="223" t="e">
        <f>SUM(#REF!)</f>
        <v>#REF!</v>
      </c>
      <c r="D246" s="223" t="e">
        <f>SUM(#REF!)</f>
        <v>#REF!</v>
      </c>
      <c r="E246" s="223">
        <v>694426.74</v>
      </c>
      <c r="F246" s="223">
        <v>676578</v>
      </c>
      <c r="G246" s="223">
        <f>F246/E246*100</f>
        <v>97.429715912149348</v>
      </c>
    </row>
    <row r="247" spans="1:8" x14ac:dyDescent="0.25">
      <c r="A247" s="222"/>
      <c r="B247" s="222" t="s">
        <v>330</v>
      </c>
      <c r="C247" s="223" t="e">
        <f>SUM(#REF!,#REF!,#REF!)</f>
        <v>#REF!</v>
      </c>
      <c r="D247" s="223" t="e">
        <f>SUM(#REF!,#REF!,#REF!)</f>
        <v>#REF!</v>
      </c>
      <c r="E247" s="223">
        <v>694426.74</v>
      </c>
      <c r="F247" s="223">
        <v>676578</v>
      </c>
      <c r="G247" s="223">
        <f>F247/E247*100</f>
        <v>97.429715912149348</v>
      </c>
    </row>
    <row r="248" spans="1:8" s="128" customFormat="1" x14ac:dyDescent="0.25">
      <c r="A248" s="290" t="s">
        <v>331</v>
      </c>
      <c r="B248" s="290"/>
      <c r="C248" s="224" t="e">
        <f>SUM(C246-C247-#REF!)</f>
        <v>#REF!</v>
      </c>
      <c r="D248" s="224" t="e">
        <f>SUM(D246-D247-#REF!)</f>
        <v>#REF!</v>
      </c>
      <c r="E248" s="225">
        <f>E245+E246-E247</f>
        <v>0</v>
      </c>
      <c r="F248" s="224">
        <f>F245+F246-F247</f>
        <v>0</v>
      </c>
      <c r="G248" s="224">
        <v>0</v>
      </c>
    </row>
    <row r="249" spans="1:8" s="161" customFormat="1" x14ac:dyDescent="0.25">
      <c r="A249" s="216" t="s">
        <v>73</v>
      </c>
      <c r="B249" s="218" t="s">
        <v>311</v>
      </c>
      <c r="C249" s="226"/>
      <c r="D249" s="226"/>
      <c r="E249" s="226"/>
      <c r="F249" s="227"/>
      <c r="G249" s="227"/>
    </row>
    <row r="250" spans="1:8" s="161" customFormat="1" x14ac:dyDescent="0.25">
      <c r="A250" s="216"/>
      <c r="B250" s="217" t="s">
        <v>328</v>
      </c>
      <c r="C250" s="226"/>
      <c r="D250" s="226"/>
      <c r="E250" s="227">
        <v>140922.26</v>
      </c>
      <c r="F250" s="227">
        <v>140992.26</v>
      </c>
      <c r="G250" s="227"/>
    </row>
    <row r="251" spans="1:8" x14ac:dyDescent="0.25">
      <c r="A251" s="222"/>
      <c r="B251" s="222" t="s">
        <v>329</v>
      </c>
      <c r="C251" s="223" t="e">
        <f>SUM(#REF!)</f>
        <v>#REF!</v>
      </c>
      <c r="D251" s="223" t="e">
        <f>SUM(#REF!)</f>
        <v>#REF!</v>
      </c>
      <c r="E251" s="223">
        <v>100017</v>
      </c>
      <c r="F251" s="223">
        <v>102216</v>
      </c>
      <c r="G251" s="223">
        <f>F251/E251*100</f>
        <v>102.1986262335403</v>
      </c>
    </row>
    <row r="252" spans="1:8" x14ac:dyDescent="0.25">
      <c r="A252" s="222"/>
      <c r="B252" s="222" t="s">
        <v>330</v>
      </c>
      <c r="C252" s="223" t="e">
        <f>SUM(#REF!,#REF!,#REF!,#REF!,#REF!)</f>
        <v>#REF!</v>
      </c>
      <c r="D252" s="223" t="e">
        <f>SUM(#REF!,#REF!,#REF!,#REF!,#REF!)</f>
        <v>#REF!</v>
      </c>
      <c r="E252" s="223">
        <v>55017</v>
      </c>
      <c r="F252" s="223">
        <v>46968</v>
      </c>
      <c r="G252" s="223">
        <f>F252/E252*100</f>
        <v>85.369976552701885</v>
      </c>
    </row>
    <row r="253" spans="1:8" x14ac:dyDescent="0.25">
      <c r="A253" s="290" t="s">
        <v>331</v>
      </c>
      <c r="B253" s="290"/>
      <c r="C253" s="224" t="e">
        <f>SUM(C251-C252)</f>
        <v>#REF!</v>
      </c>
      <c r="D253" s="224" t="e">
        <f>SUM(D251-D252)</f>
        <v>#REF!</v>
      </c>
      <c r="E253" s="224">
        <f>E250+E251-E252</f>
        <v>185922.26</v>
      </c>
      <c r="F253" s="224">
        <f>F250+F251-F252</f>
        <v>196240.26</v>
      </c>
      <c r="G253" s="224">
        <f>SUM(G251-G252)</f>
        <v>16.82864968083841</v>
      </c>
    </row>
    <row r="254" spans="1:8" s="161" customFormat="1" x14ac:dyDescent="0.25">
      <c r="A254" s="216" t="s">
        <v>332</v>
      </c>
      <c r="B254" s="218" t="s">
        <v>333</v>
      </c>
      <c r="C254" s="228"/>
      <c r="D254" s="228"/>
      <c r="E254" s="228"/>
      <c r="F254" s="229"/>
      <c r="G254" s="229"/>
    </row>
    <row r="255" spans="1:8" s="161" customFormat="1" x14ac:dyDescent="0.25">
      <c r="A255" s="216"/>
      <c r="B255" s="217" t="s">
        <v>328</v>
      </c>
      <c r="C255" s="228"/>
      <c r="D255" s="228"/>
      <c r="E255" s="229">
        <v>127371.09</v>
      </c>
      <c r="F255" s="229">
        <v>127371.09</v>
      </c>
      <c r="G255" s="229"/>
    </row>
    <row r="256" spans="1:8" x14ac:dyDescent="0.25">
      <c r="A256" s="222"/>
      <c r="B256" s="222" t="s">
        <v>329</v>
      </c>
      <c r="C256" s="223" t="e">
        <f>SUM(#REF!)</f>
        <v>#REF!</v>
      </c>
      <c r="D256" s="223" t="e">
        <f>SUM(#REF!)</f>
        <v>#REF!</v>
      </c>
      <c r="E256" s="223">
        <v>334519.64</v>
      </c>
      <c r="F256" s="223">
        <v>337131</v>
      </c>
      <c r="G256" s="223">
        <f>F256/E256*100</f>
        <v>100.78062980098865</v>
      </c>
    </row>
    <row r="257" spans="1:7" x14ac:dyDescent="0.25">
      <c r="A257" s="222"/>
      <c r="B257" s="222" t="s">
        <v>330</v>
      </c>
      <c r="C257" s="223" t="e">
        <f>SUM(#REF!,#REF!,#REF!,#REF!)</f>
        <v>#REF!</v>
      </c>
      <c r="D257" s="223" t="e">
        <f>SUM(#REF!,#REF!,#REF!,#REF!)</f>
        <v>#REF!</v>
      </c>
      <c r="E257" s="223">
        <v>300013.2</v>
      </c>
      <c r="F257" s="223">
        <v>252107</v>
      </c>
      <c r="G257" s="223">
        <f>F257/E257*100</f>
        <v>84.031969260019224</v>
      </c>
    </row>
    <row r="258" spans="1:7" x14ac:dyDescent="0.25">
      <c r="A258" s="290" t="s">
        <v>331</v>
      </c>
      <c r="B258" s="290"/>
      <c r="C258" s="224" t="e">
        <f>SUM(C256-C257)</f>
        <v>#REF!</v>
      </c>
      <c r="D258" s="224" t="e">
        <f>SUM(D256-D257)</f>
        <v>#REF!</v>
      </c>
      <c r="E258" s="224">
        <f>E255+E256-E257</f>
        <v>161877.52999999997</v>
      </c>
      <c r="F258" s="224">
        <f>F255+F256-F257</f>
        <v>212395.08999999997</v>
      </c>
      <c r="G258" s="224">
        <f>SUM(G256-G257)</f>
        <v>16.748660540969425</v>
      </c>
    </row>
    <row r="259" spans="1:7" s="161" customFormat="1" x14ac:dyDescent="0.25">
      <c r="A259" s="216" t="s">
        <v>334</v>
      </c>
      <c r="B259" s="218" t="s">
        <v>335</v>
      </c>
      <c r="C259" s="228"/>
      <c r="D259" s="228"/>
      <c r="E259" s="228"/>
      <c r="F259" s="229"/>
      <c r="G259" s="229"/>
    </row>
    <row r="260" spans="1:7" s="161" customFormat="1" x14ac:dyDescent="0.25">
      <c r="A260" s="216"/>
      <c r="B260" s="217" t="s">
        <v>328</v>
      </c>
      <c r="C260" s="228"/>
      <c r="D260" s="228"/>
      <c r="E260" s="242">
        <v>16115</v>
      </c>
      <c r="F260" s="229">
        <v>16115</v>
      </c>
      <c r="G260" s="229"/>
    </row>
    <row r="261" spans="1:7" x14ac:dyDescent="0.25">
      <c r="A261" s="222"/>
      <c r="B261" s="222" t="s">
        <v>329</v>
      </c>
      <c r="C261" s="223" t="e">
        <f>SUM(#REF!)</f>
        <v>#REF!</v>
      </c>
      <c r="D261" s="223" t="e">
        <f>SUM(#REF!)</f>
        <v>#REF!</v>
      </c>
      <c r="E261" s="223">
        <v>25309</v>
      </c>
      <c r="F261" s="223">
        <v>25309</v>
      </c>
      <c r="G261" s="223">
        <f>F261/E261*100</f>
        <v>100</v>
      </c>
    </row>
    <row r="262" spans="1:7" x14ac:dyDescent="0.25">
      <c r="A262" s="222"/>
      <c r="B262" s="222" t="s">
        <v>330</v>
      </c>
      <c r="C262" s="223" t="e">
        <f>SUM(#REF!,#REF!,#REF!,#REF!)</f>
        <v>#REF!</v>
      </c>
      <c r="D262" s="223" t="e">
        <f>SUM(#REF!,#REF!,#REF!,#REF!)</f>
        <v>#REF!</v>
      </c>
      <c r="E262" s="223">
        <v>31079.11</v>
      </c>
      <c r="F262" s="223">
        <v>31603.91</v>
      </c>
      <c r="G262" s="223">
        <f t="shared" ref="G262:G263" si="24">F262/E262*100</f>
        <v>101.68859404275091</v>
      </c>
    </row>
    <row r="263" spans="1:7" x14ac:dyDescent="0.25">
      <c r="A263" s="290" t="s">
        <v>331</v>
      </c>
      <c r="B263" s="290"/>
      <c r="C263" s="230" t="e">
        <f>SUM(C261-C262)</f>
        <v>#REF!</v>
      </c>
      <c r="D263" s="230" t="e">
        <f>SUM(D261-D262)</f>
        <v>#REF!</v>
      </c>
      <c r="E263" s="230">
        <f>E260+E261-E262</f>
        <v>10344.89</v>
      </c>
      <c r="F263" s="230">
        <f>F260+F261-F262</f>
        <v>9820.09</v>
      </c>
      <c r="G263" s="223">
        <f t="shared" si="24"/>
        <v>94.926963940650893</v>
      </c>
    </row>
    <row r="264" spans="1:7" s="161" customFormat="1" hidden="1" x14ac:dyDescent="0.25">
      <c r="A264" s="231"/>
      <c r="B264" s="231"/>
      <c r="C264" s="231"/>
      <c r="D264" s="231"/>
      <c r="E264" s="231"/>
      <c r="F264" s="231"/>
      <c r="G264" s="231"/>
    </row>
    <row r="265" spans="1:7" hidden="1" x14ac:dyDescent="0.25">
      <c r="A265" s="232"/>
      <c r="B265" s="232"/>
      <c r="C265" s="232"/>
      <c r="D265" s="232"/>
      <c r="E265" s="232"/>
      <c r="F265" s="232"/>
      <c r="G265" s="232"/>
    </row>
    <row r="266" spans="1:7" hidden="1" x14ac:dyDescent="0.25">
      <c r="A266" s="232"/>
      <c r="B266" s="232"/>
      <c r="C266" s="232"/>
      <c r="D266" s="232"/>
      <c r="E266" s="232"/>
      <c r="F266" s="232"/>
      <c r="G266" s="232"/>
    </row>
    <row r="267" spans="1:7" hidden="1" x14ac:dyDescent="0.25">
      <c r="A267" s="232"/>
      <c r="B267" s="232"/>
      <c r="C267" s="232"/>
      <c r="D267" s="232"/>
      <c r="E267" s="232"/>
      <c r="F267" s="232"/>
      <c r="G267" s="232"/>
    </row>
    <row r="268" spans="1:7" x14ac:dyDescent="0.25">
      <c r="A268" s="233">
        <v>6</v>
      </c>
      <c r="B268" s="234" t="s">
        <v>313</v>
      </c>
      <c r="C268" s="232"/>
      <c r="D268" s="232"/>
      <c r="E268" s="232"/>
      <c r="F268" s="232"/>
      <c r="G268" s="232"/>
    </row>
    <row r="269" spans="1:7" x14ac:dyDescent="0.25">
      <c r="A269" s="232"/>
      <c r="B269" s="235" t="s">
        <v>336</v>
      </c>
      <c r="C269" s="232"/>
      <c r="D269" s="232"/>
      <c r="E269" s="232">
        <v>3505</v>
      </c>
      <c r="F269" s="232">
        <v>3505</v>
      </c>
      <c r="G269" s="232">
        <f>F269/E269*100</f>
        <v>100</v>
      </c>
    </row>
    <row r="270" spans="1:7" x14ac:dyDescent="0.25">
      <c r="A270" s="232"/>
      <c r="B270" s="232" t="s">
        <v>329</v>
      </c>
      <c r="C270" s="232"/>
      <c r="D270" s="232"/>
      <c r="E270" s="232">
        <v>6000</v>
      </c>
      <c r="F270" s="232">
        <v>5792</v>
      </c>
      <c r="G270" s="232">
        <v>0</v>
      </c>
    </row>
    <row r="271" spans="1:7" x14ac:dyDescent="0.25">
      <c r="A271" s="232"/>
      <c r="B271" s="232" t="s">
        <v>330</v>
      </c>
      <c r="C271" s="232"/>
      <c r="D271" s="232"/>
      <c r="E271" s="232">
        <v>6000</v>
      </c>
      <c r="F271" s="232">
        <v>5791.8</v>
      </c>
      <c r="G271" s="232">
        <v>0</v>
      </c>
    </row>
    <row r="272" spans="1:7" x14ac:dyDescent="0.25">
      <c r="A272" s="232"/>
      <c r="B272" s="235" t="s">
        <v>331</v>
      </c>
      <c r="C272" s="232"/>
      <c r="D272" s="232"/>
      <c r="E272" s="236">
        <v>3505</v>
      </c>
      <c r="F272" s="236">
        <v>3505</v>
      </c>
      <c r="G272" s="236">
        <v>100</v>
      </c>
    </row>
    <row r="273" spans="1:7" ht="31.15" customHeight="1" x14ac:dyDescent="0.25">
      <c r="A273" s="216" t="s">
        <v>64</v>
      </c>
      <c r="B273" s="237" t="s">
        <v>295</v>
      </c>
      <c r="C273" s="230"/>
      <c r="D273" s="230"/>
      <c r="E273" s="230"/>
      <c r="F273" s="230"/>
      <c r="G273" s="230"/>
    </row>
    <row r="274" spans="1:7" ht="18.75" customHeight="1" x14ac:dyDescent="0.25">
      <c r="A274" s="216"/>
      <c r="B274" s="237" t="s">
        <v>328</v>
      </c>
      <c r="C274" s="230"/>
      <c r="D274" s="230"/>
      <c r="E274" s="230">
        <v>0</v>
      </c>
      <c r="F274" s="230">
        <v>0</v>
      </c>
      <c r="G274" s="230"/>
    </row>
    <row r="275" spans="1:7" ht="15.6" customHeight="1" x14ac:dyDescent="0.25">
      <c r="A275" s="222"/>
      <c r="B275" s="222" t="s">
        <v>329</v>
      </c>
      <c r="C275" s="223" t="e">
        <f>SUM(#REF!)</f>
        <v>#REF!</v>
      </c>
      <c r="D275" s="223" t="e">
        <f>SUM(#REF!)</f>
        <v>#REF!</v>
      </c>
      <c r="E275" s="223">
        <v>15000</v>
      </c>
      <c r="F275" s="223">
        <v>13244.85</v>
      </c>
      <c r="G275" s="223">
        <v>0</v>
      </c>
    </row>
    <row r="276" spans="1:7" ht="15.6" customHeight="1" x14ac:dyDescent="0.25">
      <c r="A276" s="222"/>
      <c r="B276" s="222" t="s">
        <v>330</v>
      </c>
      <c r="C276" s="223" t="e">
        <f>SUM(#REF!)</f>
        <v>#REF!</v>
      </c>
      <c r="D276" s="223" t="e">
        <f>SUM(#REF!)</f>
        <v>#REF!</v>
      </c>
      <c r="E276" s="223">
        <v>15000</v>
      </c>
      <c r="F276" s="223">
        <v>13245</v>
      </c>
      <c r="G276" s="223">
        <v>0</v>
      </c>
    </row>
    <row r="277" spans="1:7" x14ac:dyDescent="0.25">
      <c r="A277" s="290" t="s">
        <v>337</v>
      </c>
      <c r="B277" s="290"/>
      <c r="C277" s="230" t="e">
        <f>SUM(C275-C276)</f>
        <v>#REF!</v>
      </c>
      <c r="D277" s="230" t="e">
        <f>SUM(D275-D276)</f>
        <v>#REF!</v>
      </c>
      <c r="E277" s="230">
        <v>0</v>
      </c>
      <c r="F277" s="230">
        <f>SUM(F275-F276)</f>
        <v>-0.1499999999996362</v>
      </c>
      <c r="G277" s="230">
        <v>0</v>
      </c>
    </row>
    <row r="278" spans="1:7" ht="12.75" customHeight="1" x14ac:dyDescent="0.25">
      <c r="E278" s="100"/>
    </row>
    <row r="279" spans="1:7" hidden="1" x14ac:dyDescent="0.25">
      <c r="E279" s="100"/>
    </row>
    <row r="280" spans="1:7" hidden="1" x14ac:dyDescent="0.25">
      <c r="E280" s="100"/>
    </row>
    <row r="281" spans="1:7" ht="1.5" customHeight="1" x14ac:dyDescent="0.25">
      <c r="A281" s="292"/>
      <c r="B281" s="293"/>
      <c r="C281" s="238"/>
      <c r="D281" s="239"/>
      <c r="E281" s="239"/>
      <c r="F281" s="239"/>
      <c r="G281" s="240"/>
    </row>
    <row r="282" spans="1:7" hidden="1" x14ac:dyDescent="0.25">
      <c r="A282" s="291"/>
      <c r="B282" s="291"/>
      <c r="C282" s="230"/>
      <c r="D282" s="230"/>
      <c r="E282" s="230"/>
      <c r="F282" s="230"/>
      <c r="G282" s="230"/>
    </row>
    <row r="283" spans="1:7" x14ac:dyDescent="0.25">
      <c r="A283" s="291" t="s">
        <v>338</v>
      </c>
      <c r="B283" s="291"/>
      <c r="C283" s="230" t="e">
        <f>SUM(C246,C251,C256,C261,#REF!,C275,#REF!)</f>
        <v>#REF!</v>
      </c>
      <c r="D283" s="230" t="e">
        <f>SUM(D246,D251,D256,D261,#REF!,D275,#REF!)</f>
        <v>#REF!</v>
      </c>
      <c r="E283" s="230">
        <f>E246+E251+E256+E261+E270+E275</f>
        <v>1175272.3799999999</v>
      </c>
      <c r="F283" s="230">
        <f>F246+F251+F256+F261+F270+F275</f>
        <v>1160270.8500000001</v>
      </c>
      <c r="G283" s="230">
        <f>F283/E283*100</f>
        <v>98.723569935337053</v>
      </c>
    </row>
    <row r="284" spans="1:7" x14ac:dyDescent="0.25">
      <c r="A284" s="291" t="s">
        <v>339</v>
      </c>
      <c r="B284" s="291"/>
      <c r="C284" s="230" t="e">
        <f>SUM(C247,C252,C257,C262,#REF!,C276,#REF!)</f>
        <v>#REF!</v>
      </c>
      <c r="D284" s="230" t="e">
        <f>SUM(D247,D252,D257,D262,#REF!,D276,#REF!)</f>
        <v>#REF!</v>
      </c>
      <c r="E284" s="230">
        <f>E247+E252+E257+E262+E271</f>
        <v>1086536.05</v>
      </c>
      <c r="F284" s="230">
        <f>F247+F252+F257+F262+F271</f>
        <v>1013048.7100000001</v>
      </c>
      <c r="G284" s="230">
        <f>F284/E284*100</f>
        <v>93.236548386958731</v>
      </c>
    </row>
    <row r="285" spans="1:7" x14ac:dyDescent="0.25">
      <c r="A285" s="291"/>
      <c r="B285" s="291"/>
      <c r="C285" s="230"/>
      <c r="D285" s="230"/>
      <c r="E285" s="241"/>
      <c r="F285" s="230"/>
      <c r="G285" s="230"/>
    </row>
    <row r="286" spans="1:7" x14ac:dyDescent="0.25">
      <c r="A286" s="291" t="s">
        <v>340</v>
      </c>
      <c r="B286" s="291"/>
      <c r="C286" s="224"/>
      <c r="D286" s="224"/>
      <c r="E286" s="224">
        <v>287983</v>
      </c>
      <c r="F286" s="224">
        <v>327064</v>
      </c>
      <c r="G286" s="224">
        <f>F286/E286*100</f>
        <v>113.57059270859737</v>
      </c>
    </row>
    <row r="287" spans="1:7" x14ac:dyDescent="0.25">
      <c r="A287" s="291" t="s">
        <v>343</v>
      </c>
      <c r="B287" s="291"/>
      <c r="C287" s="224" t="e">
        <f>-SUM(C253,C258)</f>
        <v>#REF!</v>
      </c>
      <c r="D287" s="224" t="e">
        <f>-SUM(D253,D258)</f>
        <v>#REF!</v>
      </c>
      <c r="E287" s="224">
        <v>376719</v>
      </c>
      <c r="F287" s="224">
        <v>425215</v>
      </c>
      <c r="G287" s="224">
        <f t="shared" ref="G287" si="25">F287/E287*100</f>
        <v>112.8732556627088</v>
      </c>
    </row>
    <row r="288" spans="1:7" x14ac:dyDescent="0.25">
      <c r="E288" s="100"/>
    </row>
    <row r="289" spans="5:5" x14ac:dyDescent="0.25">
      <c r="E289" s="100"/>
    </row>
    <row r="290" spans="5:5" x14ac:dyDescent="0.25">
      <c r="E290" s="195"/>
    </row>
  </sheetData>
  <mergeCells count="238">
    <mergeCell ref="A285:B285"/>
    <mergeCell ref="A286:B286"/>
    <mergeCell ref="A287:B287"/>
    <mergeCell ref="A263:B263"/>
    <mergeCell ref="A277:B277"/>
    <mergeCell ref="A281:B281"/>
    <mergeCell ref="A282:B282"/>
    <mergeCell ref="A283:B283"/>
    <mergeCell ref="A284:B284"/>
    <mergeCell ref="A237:B237"/>
    <mergeCell ref="A238:B238"/>
    <mergeCell ref="A241:G241"/>
    <mergeCell ref="A248:B248"/>
    <mergeCell ref="A253:B253"/>
    <mergeCell ref="A258:B258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headerFooter alignWithMargins="0"/>
  <rowBreaks count="1" manualBreakCount="1">
    <brk id="13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2BD3-879D-4C17-B44B-5E521CEF9452}">
  <sheetPr>
    <pageSetUpPr fitToPage="1"/>
  </sheetPr>
  <dimension ref="A1:N27"/>
  <sheetViews>
    <sheetView workbookViewId="0">
      <selection activeCell="N3" sqref="N3"/>
    </sheetView>
  </sheetViews>
  <sheetFormatPr defaultColWidth="8.85546875" defaultRowHeight="15.75" x14ac:dyDescent="0.25"/>
  <cols>
    <col min="1" max="4" width="8.85546875" style="89" customWidth="1"/>
    <col min="5" max="5" width="22.85546875" style="89" customWidth="1"/>
    <col min="6" max="8" width="15.28515625" style="89" customWidth="1"/>
    <col min="9" max="9" width="9.7109375" style="89" customWidth="1"/>
    <col min="10" max="11" width="10.140625" style="89" customWidth="1"/>
    <col min="12" max="14" width="12.7109375" style="89" bestFit="1" customWidth="1"/>
    <col min="15" max="15" width="8.85546875" style="89" customWidth="1"/>
    <col min="16" max="16384" width="8.85546875" style="89"/>
  </cols>
  <sheetData>
    <row r="1" spans="1:14" ht="40.5" customHeight="1" x14ac:dyDescent="0.25">
      <c r="A1" s="309" t="s">
        <v>342</v>
      </c>
      <c r="B1" s="309"/>
      <c r="C1" s="309"/>
      <c r="D1" s="309"/>
      <c r="E1" s="309"/>
      <c r="F1" s="309"/>
      <c r="G1" s="309"/>
      <c r="H1" s="309"/>
      <c r="I1" s="300"/>
      <c r="J1" s="300"/>
    </row>
    <row r="2" spans="1:14" ht="24" customHeight="1" x14ac:dyDescent="0.25">
      <c r="A2" s="310" t="s">
        <v>228</v>
      </c>
      <c r="B2" s="310"/>
      <c r="C2" s="310"/>
      <c r="D2" s="310"/>
      <c r="E2" s="310"/>
      <c r="F2" s="310"/>
      <c r="G2" s="310"/>
      <c r="H2" s="310"/>
      <c r="I2" s="301"/>
      <c r="J2" s="301"/>
    </row>
    <row r="3" spans="1:14" ht="47.25" customHeight="1" x14ac:dyDescent="0.25">
      <c r="A3" s="311" t="s">
        <v>229</v>
      </c>
      <c r="B3" s="312"/>
      <c r="C3" s="312"/>
      <c r="D3" s="312"/>
      <c r="E3" s="313"/>
      <c r="F3" s="90" t="s">
        <v>230</v>
      </c>
      <c r="G3" s="90" t="s">
        <v>231</v>
      </c>
      <c r="H3" s="90" t="s">
        <v>232</v>
      </c>
      <c r="I3" s="253" t="s">
        <v>326</v>
      </c>
      <c r="J3" s="253" t="s">
        <v>347</v>
      </c>
    </row>
    <row r="4" spans="1:14" ht="28.15" customHeight="1" x14ac:dyDescent="0.25">
      <c r="A4" s="314" t="s">
        <v>233</v>
      </c>
      <c r="B4" s="315"/>
      <c r="C4" s="315"/>
      <c r="D4" s="315"/>
      <c r="E4" s="316"/>
      <c r="F4" s="91">
        <f t="shared" ref="F4:H4" si="0">SUM(F5:F6)</f>
        <v>706466.67</v>
      </c>
      <c r="G4" s="91">
        <f t="shared" si="0"/>
        <v>1175272.3</v>
      </c>
      <c r="H4" s="91">
        <f t="shared" si="0"/>
        <v>1160270.55</v>
      </c>
      <c r="I4" s="246">
        <f>H4/F4*100</f>
        <v>164.23570980354953</v>
      </c>
      <c r="J4" s="247">
        <f>H4/G4*100</f>
        <v>98.723551129385072</v>
      </c>
    </row>
    <row r="5" spans="1:14" ht="28.15" customHeight="1" x14ac:dyDescent="0.25">
      <c r="A5" s="317" t="s">
        <v>234</v>
      </c>
      <c r="B5" s="318"/>
      <c r="C5" s="318"/>
      <c r="D5" s="318"/>
      <c r="E5" s="319"/>
      <c r="F5" s="93">
        <v>706466.67</v>
      </c>
      <c r="G5" s="93">
        <v>1160272.3</v>
      </c>
      <c r="H5" s="93">
        <v>1147025.7</v>
      </c>
      <c r="I5" s="245">
        <f t="shared" ref="I5:I9" si="1">H5/F5*100</f>
        <v>162.36090798168863</v>
      </c>
      <c r="J5" s="244">
        <f t="shared" ref="J5:J9" si="2">H5/G5*100</f>
        <v>98.858319723740706</v>
      </c>
      <c r="K5" s="94"/>
      <c r="L5" s="94"/>
      <c r="M5" s="94"/>
    </row>
    <row r="6" spans="1:14" ht="28.15" customHeight="1" x14ac:dyDescent="0.25">
      <c r="A6" s="294" t="s">
        <v>235</v>
      </c>
      <c r="B6" s="295"/>
      <c r="C6" s="295"/>
      <c r="D6" s="295"/>
      <c r="E6" s="296"/>
      <c r="F6" s="95">
        <v>0</v>
      </c>
      <c r="G6" s="95">
        <v>15000</v>
      </c>
      <c r="H6" s="95">
        <v>13244.85</v>
      </c>
      <c r="I6" s="245">
        <v>0</v>
      </c>
      <c r="J6" s="244">
        <f t="shared" si="2"/>
        <v>88.299000000000007</v>
      </c>
    </row>
    <row r="7" spans="1:14" ht="28.15" customHeight="1" x14ac:dyDescent="0.25">
      <c r="A7" s="326" t="s">
        <v>236</v>
      </c>
      <c r="B7" s="327"/>
      <c r="C7" s="327"/>
      <c r="D7" s="327"/>
      <c r="E7" s="328"/>
      <c r="F7" s="96">
        <f>SUM(F8:F9)</f>
        <v>755507.98</v>
      </c>
      <c r="G7" s="96">
        <f>SUM(G8:G9)</f>
        <v>1086537</v>
      </c>
      <c r="H7" s="96">
        <f>SUM(H8:H9)</f>
        <v>1013048.5800000001</v>
      </c>
      <c r="I7" s="246">
        <f t="shared" si="1"/>
        <v>134.08840234884084</v>
      </c>
      <c r="J7" s="247">
        <f t="shared" si="2"/>
        <v>93.236454902134042</v>
      </c>
    </row>
    <row r="8" spans="1:14" ht="28.15" customHeight="1" x14ac:dyDescent="0.25">
      <c r="A8" s="317" t="s">
        <v>237</v>
      </c>
      <c r="B8" s="318"/>
      <c r="C8" s="318"/>
      <c r="D8" s="318"/>
      <c r="E8" s="319"/>
      <c r="F8" s="93">
        <v>538874</v>
      </c>
      <c r="G8" s="93">
        <v>659492</v>
      </c>
      <c r="H8" s="93">
        <v>602335</v>
      </c>
      <c r="I8" s="245">
        <f t="shared" si="1"/>
        <v>111.77659341515826</v>
      </c>
      <c r="J8" s="244">
        <f t="shared" si="2"/>
        <v>91.333177657954906</v>
      </c>
      <c r="K8" s="94"/>
      <c r="L8" s="92"/>
      <c r="M8" s="92"/>
      <c r="N8" s="92"/>
    </row>
    <row r="9" spans="1:14" ht="28.15" customHeight="1" x14ac:dyDescent="0.25">
      <c r="A9" s="294" t="s">
        <v>238</v>
      </c>
      <c r="B9" s="295"/>
      <c r="C9" s="295"/>
      <c r="D9" s="295"/>
      <c r="E9" s="296"/>
      <c r="F9" s="95">
        <v>216633.98</v>
      </c>
      <c r="G9" s="95">
        <v>427045</v>
      </c>
      <c r="H9" s="95">
        <v>410713.58</v>
      </c>
      <c r="I9" s="245">
        <f t="shared" si="1"/>
        <v>189.58871549144783</v>
      </c>
      <c r="J9" s="244">
        <f t="shared" si="2"/>
        <v>96.175714503155405</v>
      </c>
      <c r="L9" s="92"/>
      <c r="M9" s="92"/>
      <c r="N9" s="92"/>
    </row>
    <row r="10" spans="1:14" ht="28.15" customHeight="1" x14ac:dyDescent="0.25">
      <c r="A10" s="297" t="s">
        <v>239</v>
      </c>
      <c r="B10" s="298"/>
      <c r="C10" s="298"/>
      <c r="D10" s="298"/>
      <c r="E10" s="299"/>
      <c r="F10" s="97">
        <f>SUM(F4-F7)</f>
        <v>-49041.309999999939</v>
      </c>
      <c r="G10" s="97">
        <f>SUM(G4-G7)</f>
        <v>88735.300000000047</v>
      </c>
      <c r="H10" s="97">
        <f>SUM(H4-H7)</f>
        <v>147221.96999999997</v>
      </c>
      <c r="I10" s="246"/>
      <c r="J10" s="247"/>
      <c r="L10" s="92"/>
      <c r="M10" s="92"/>
      <c r="N10" s="92"/>
    </row>
    <row r="11" spans="1:14" x14ac:dyDescent="0.25">
      <c r="A11" s="302" t="s">
        <v>240</v>
      </c>
      <c r="B11" s="302"/>
      <c r="C11" s="302"/>
      <c r="D11" s="302"/>
      <c r="E11" s="302"/>
      <c r="F11" s="302"/>
      <c r="G11" s="302"/>
      <c r="H11" s="302"/>
      <c r="I11" s="302"/>
      <c r="J11" s="302"/>
      <c r="K11" s="98"/>
      <c r="L11" s="98"/>
      <c r="M11" s="98"/>
      <c r="N11" s="92"/>
    </row>
    <row r="12" spans="1:14" ht="21.75" customHeight="1" x14ac:dyDescent="0.25">
      <c r="A12" s="302"/>
      <c r="B12" s="302"/>
      <c r="C12" s="302"/>
      <c r="D12" s="302"/>
      <c r="E12" s="302"/>
      <c r="F12" s="302"/>
      <c r="G12" s="302"/>
      <c r="H12" s="302"/>
      <c r="I12" s="302"/>
      <c r="J12" s="302"/>
      <c r="K12" s="98"/>
      <c r="L12" s="98"/>
      <c r="M12" s="98"/>
      <c r="N12" s="92"/>
    </row>
    <row r="13" spans="1:14" ht="31.5" customHeight="1" x14ac:dyDescent="0.25">
      <c r="A13" s="320" t="s">
        <v>241</v>
      </c>
      <c r="B13" s="321"/>
      <c r="C13" s="321"/>
      <c r="D13" s="321"/>
      <c r="E13" s="322"/>
      <c r="F13" s="90" t="s">
        <v>346</v>
      </c>
      <c r="G13" s="90" t="s">
        <v>231</v>
      </c>
      <c r="H13" s="90" t="s">
        <v>5</v>
      </c>
      <c r="I13" s="253" t="s">
        <v>326</v>
      </c>
      <c r="J13" s="253" t="s">
        <v>326</v>
      </c>
    </row>
    <row r="14" spans="1:14" ht="15.75" customHeight="1" x14ac:dyDescent="0.25">
      <c r="A14" s="323" t="s">
        <v>242</v>
      </c>
      <c r="B14" s="324"/>
      <c r="C14" s="324"/>
      <c r="D14" s="324"/>
      <c r="E14" s="325"/>
      <c r="F14" s="250">
        <v>0</v>
      </c>
      <c r="G14" s="250">
        <v>0</v>
      </c>
      <c r="H14" s="250">
        <v>0</v>
      </c>
      <c r="I14" s="251">
        <v>0</v>
      </c>
      <c r="J14" s="251">
        <v>0</v>
      </c>
    </row>
    <row r="15" spans="1:14" ht="15.75" customHeight="1" x14ac:dyDescent="0.25">
      <c r="A15" s="303" t="s">
        <v>243</v>
      </c>
      <c r="B15" s="304"/>
      <c r="C15" s="304"/>
      <c r="D15" s="304"/>
      <c r="E15" s="305"/>
      <c r="F15" s="252">
        <v>0</v>
      </c>
      <c r="G15" s="252">
        <v>0</v>
      </c>
      <c r="H15" s="252">
        <v>0</v>
      </c>
      <c r="I15" s="251">
        <v>0</v>
      </c>
      <c r="J15" s="251">
        <v>0</v>
      </c>
    </row>
    <row r="16" spans="1:14" ht="15.75" customHeight="1" x14ac:dyDescent="0.25">
      <c r="A16" s="306" t="s">
        <v>345</v>
      </c>
      <c r="B16" s="307"/>
      <c r="C16" s="307"/>
      <c r="D16" s="307"/>
      <c r="E16" s="308"/>
      <c r="F16" s="249">
        <v>0</v>
      </c>
      <c r="G16" s="249">
        <v>0</v>
      </c>
      <c r="H16" s="249">
        <v>0</v>
      </c>
      <c r="I16" s="243">
        <v>0</v>
      </c>
      <c r="J16" s="243">
        <v>0</v>
      </c>
    </row>
    <row r="17" spans="1:10" ht="15.75" customHeight="1" x14ac:dyDescent="0.25">
      <c r="A17" s="306" t="s">
        <v>352</v>
      </c>
      <c r="B17" s="307"/>
      <c r="C17" s="307"/>
      <c r="D17" s="307"/>
      <c r="E17" s="308"/>
      <c r="F17" s="254">
        <f>F10</f>
        <v>-49041.309999999939</v>
      </c>
      <c r="G17" s="254">
        <f>G10</f>
        <v>88735.300000000047</v>
      </c>
      <c r="H17" s="254">
        <f>H10</f>
        <v>147221.96999999997</v>
      </c>
      <c r="I17" s="245">
        <f>I10</f>
        <v>0</v>
      </c>
      <c r="J17" s="244">
        <f>J10</f>
        <v>0</v>
      </c>
    </row>
    <row r="18" spans="1:10" ht="15.75" customHeight="1" x14ac:dyDescent="0.25">
      <c r="A18" s="329"/>
      <c r="B18" s="329"/>
      <c r="C18" s="329"/>
      <c r="D18" s="329"/>
      <c r="E18" s="329"/>
      <c r="F18" s="329"/>
      <c r="G18" s="329"/>
      <c r="H18" s="329"/>
      <c r="I18" s="329"/>
      <c r="J18" s="329"/>
    </row>
    <row r="19" spans="1:10" x14ac:dyDescent="0.25">
      <c r="A19" s="329"/>
      <c r="B19" s="329"/>
      <c r="C19" s="329"/>
      <c r="D19" s="329"/>
      <c r="E19" s="329"/>
      <c r="F19" s="329"/>
      <c r="G19" s="329"/>
      <c r="H19" s="329"/>
      <c r="I19" s="329"/>
      <c r="J19" s="329"/>
    </row>
    <row r="20" spans="1:10" ht="15.75" customHeight="1" x14ac:dyDescent="0.25">
      <c r="A20" s="303" t="s">
        <v>349</v>
      </c>
      <c r="B20" s="304"/>
      <c r="C20" s="304"/>
      <c r="D20" s="304"/>
      <c r="E20" s="305"/>
      <c r="F20" s="255">
        <v>262656.28000000003</v>
      </c>
      <c r="G20" s="255">
        <v>287983.28000000003</v>
      </c>
      <c r="H20" s="255">
        <v>327063.62</v>
      </c>
      <c r="I20" s="257">
        <f>H20/F20</f>
        <v>1.2452153057219875</v>
      </c>
      <c r="J20" s="257">
        <f>H20/G20</f>
        <v>1.1357035033422773</v>
      </c>
    </row>
    <row r="21" spans="1:10" ht="19.5" customHeight="1" x14ac:dyDescent="0.25">
      <c r="A21" s="306" t="s">
        <v>350</v>
      </c>
      <c r="B21" s="307"/>
      <c r="C21" s="307"/>
      <c r="D21" s="307"/>
      <c r="E21" s="308"/>
      <c r="F21" s="256">
        <v>327063.62</v>
      </c>
      <c r="G21" s="256">
        <v>376718.91</v>
      </c>
      <c r="H21" s="256">
        <v>425214.9</v>
      </c>
      <c r="I21" s="257">
        <f>H21/F21</f>
        <v>1.3000984334485139</v>
      </c>
      <c r="J21" s="257">
        <f>H21/G21</f>
        <v>1.1287325608369383</v>
      </c>
    </row>
    <row r="24" spans="1:10" ht="19.5" customHeight="1" x14ac:dyDescent="0.25"/>
    <row r="25" spans="1:10" ht="27" customHeight="1" x14ac:dyDescent="0.25"/>
    <row r="26" spans="1:10" ht="30" customHeight="1" x14ac:dyDescent="0.25"/>
    <row r="27" spans="1:10" ht="24.75" customHeight="1" x14ac:dyDescent="0.25"/>
  </sheetData>
  <mergeCells count="20">
    <mergeCell ref="A21:E21"/>
    <mergeCell ref="A17:E17"/>
    <mergeCell ref="A6:E6"/>
    <mergeCell ref="A1:H1"/>
    <mergeCell ref="A2:H2"/>
    <mergeCell ref="A3:E3"/>
    <mergeCell ref="A4:E4"/>
    <mergeCell ref="A5:E5"/>
    <mergeCell ref="A13:E13"/>
    <mergeCell ref="A14:E14"/>
    <mergeCell ref="A15:E15"/>
    <mergeCell ref="A16:E16"/>
    <mergeCell ref="A7:E7"/>
    <mergeCell ref="A18:J19"/>
    <mergeCell ref="A8:E8"/>
    <mergeCell ref="A9:E9"/>
    <mergeCell ref="A10:E10"/>
    <mergeCell ref="I1:J2"/>
    <mergeCell ref="A11:J12"/>
    <mergeCell ref="A20:E20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C2368-B649-495F-AEBD-1848BDF6DB09}">
  <sheetPr>
    <pageSetUpPr fitToPage="1"/>
  </sheetPr>
  <dimension ref="A1:K473"/>
  <sheetViews>
    <sheetView topLeftCell="A198" workbookViewId="0">
      <selection activeCell="F134" sqref="F134"/>
    </sheetView>
  </sheetViews>
  <sheetFormatPr defaultRowHeight="15" x14ac:dyDescent="0.25"/>
  <cols>
    <col min="1" max="1" width="7.85546875" customWidth="1"/>
    <col min="2" max="2" width="59.5703125" customWidth="1"/>
    <col min="3" max="6" width="18.7109375" customWidth="1"/>
    <col min="7" max="8" width="10.7109375" customWidth="1"/>
    <col min="257" max="257" width="7.85546875" customWidth="1"/>
    <col min="258" max="258" width="59.5703125" customWidth="1"/>
    <col min="259" max="262" width="18.7109375" customWidth="1"/>
    <col min="263" max="264" width="10.7109375" customWidth="1"/>
    <col min="513" max="513" width="7.85546875" customWidth="1"/>
    <col min="514" max="514" width="59.5703125" customWidth="1"/>
    <col min="515" max="518" width="18.7109375" customWidth="1"/>
    <col min="519" max="520" width="10.7109375" customWidth="1"/>
    <col min="769" max="769" width="7.85546875" customWidth="1"/>
    <col min="770" max="770" width="59.5703125" customWidth="1"/>
    <col min="771" max="774" width="18.7109375" customWidth="1"/>
    <col min="775" max="776" width="10.7109375" customWidth="1"/>
    <col min="1025" max="1025" width="7.85546875" customWidth="1"/>
    <col min="1026" max="1026" width="59.5703125" customWidth="1"/>
    <col min="1027" max="1030" width="18.7109375" customWidth="1"/>
    <col min="1031" max="1032" width="10.7109375" customWidth="1"/>
    <col min="1281" max="1281" width="7.85546875" customWidth="1"/>
    <col min="1282" max="1282" width="59.5703125" customWidth="1"/>
    <col min="1283" max="1286" width="18.7109375" customWidth="1"/>
    <col min="1287" max="1288" width="10.7109375" customWidth="1"/>
    <col min="1537" max="1537" width="7.85546875" customWidth="1"/>
    <col min="1538" max="1538" width="59.5703125" customWidth="1"/>
    <col min="1539" max="1542" width="18.7109375" customWidth="1"/>
    <col min="1543" max="1544" width="10.7109375" customWidth="1"/>
    <col min="1793" max="1793" width="7.85546875" customWidth="1"/>
    <col min="1794" max="1794" width="59.5703125" customWidth="1"/>
    <col min="1795" max="1798" width="18.7109375" customWidth="1"/>
    <col min="1799" max="1800" width="10.7109375" customWidth="1"/>
    <col min="2049" max="2049" width="7.85546875" customWidth="1"/>
    <col min="2050" max="2050" width="59.5703125" customWidth="1"/>
    <col min="2051" max="2054" width="18.7109375" customWidth="1"/>
    <col min="2055" max="2056" width="10.7109375" customWidth="1"/>
    <col min="2305" max="2305" width="7.85546875" customWidth="1"/>
    <col min="2306" max="2306" width="59.5703125" customWidth="1"/>
    <col min="2307" max="2310" width="18.7109375" customWidth="1"/>
    <col min="2311" max="2312" width="10.7109375" customWidth="1"/>
    <col min="2561" max="2561" width="7.85546875" customWidth="1"/>
    <col min="2562" max="2562" width="59.5703125" customWidth="1"/>
    <col min="2563" max="2566" width="18.7109375" customWidth="1"/>
    <col min="2567" max="2568" width="10.7109375" customWidth="1"/>
    <col min="2817" max="2817" width="7.85546875" customWidth="1"/>
    <col min="2818" max="2818" width="59.5703125" customWidth="1"/>
    <col min="2819" max="2822" width="18.7109375" customWidth="1"/>
    <col min="2823" max="2824" width="10.7109375" customWidth="1"/>
    <col min="3073" max="3073" width="7.85546875" customWidth="1"/>
    <col min="3074" max="3074" width="59.5703125" customWidth="1"/>
    <col min="3075" max="3078" width="18.7109375" customWidth="1"/>
    <col min="3079" max="3080" width="10.7109375" customWidth="1"/>
    <col min="3329" max="3329" width="7.85546875" customWidth="1"/>
    <col min="3330" max="3330" width="59.5703125" customWidth="1"/>
    <col min="3331" max="3334" width="18.7109375" customWidth="1"/>
    <col min="3335" max="3336" width="10.7109375" customWidth="1"/>
    <col min="3585" max="3585" width="7.85546875" customWidth="1"/>
    <col min="3586" max="3586" width="59.5703125" customWidth="1"/>
    <col min="3587" max="3590" width="18.7109375" customWidth="1"/>
    <col min="3591" max="3592" width="10.7109375" customWidth="1"/>
    <col min="3841" max="3841" width="7.85546875" customWidth="1"/>
    <col min="3842" max="3842" width="59.5703125" customWidth="1"/>
    <col min="3843" max="3846" width="18.7109375" customWidth="1"/>
    <col min="3847" max="3848" width="10.7109375" customWidth="1"/>
    <col min="4097" max="4097" width="7.85546875" customWidth="1"/>
    <col min="4098" max="4098" width="59.5703125" customWidth="1"/>
    <col min="4099" max="4102" width="18.7109375" customWidth="1"/>
    <col min="4103" max="4104" width="10.7109375" customWidth="1"/>
    <col min="4353" max="4353" width="7.85546875" customWidth="1"/>
    <col min="4354" max="4354" width="59.5703125" customWidth="1"/>
    <col min="4355" max="4358" width="18.7109375" customWidth="1"/>
    <col min="4359" max="4360" width="10.7109375" customWidth="1"/>
    <col min="4609" max="4609" width="7.85546875" customWidth="1"/>
    <col min="4610" max="4610" width="59.5703125" customWidth="1"/>
    <col min="4611" max="4614" width="18.7109375" customWidth="1"/>
    <col min="4615" max="4616" width="10.7109375" customWidth="1"/>
    <col min="4865" max="4865" width="7.85546875" customWidth="1"/>
    <col min="4866" max="4866" width="59.5703125" customWidth="1"/>
    <col min="4867" max="4870" width="18.7109375" customWidth="1"/>
    <col min="4871" max="4872" width="10.7109375" customWidth="1"/>
    <col min="5121" max="5121" width="7.85546875" customWidth="1"/>
    <col min="5122" max="5122" width="59.5703125" customWidth="1"/>
    <col min="5123" max="5126" width="18.7109375" customWidth="1"/>
    <col min="5127" max="5128" width="10.7109375" customWidth="1"/>
    <col min="5377" max="5377" width="7.85546875" customWidth="1"/>
    <col min="5378" max="5378" width="59.5703125" customWidth="1"/>
    <col min="5379" max="5382" width="18.7109375" customWidth="1"/>
    <col min="5383" max="5384" width="10.7109375" customWidth="1"/>
    <col min="5633" max="5633" width="7.85546875" customWidth="1"/>
    <col min="5634" max="5634" width="59.5703125" customWidth="1"/>
    <col min="5635" max="5638" width="18.7109375" customWidth="1"/>
    <col min="5639" max="5640" width="10.7109375" customWidth="1"/>
    <col min="5889" max="5889" width="7.85546875" customWidth="1"/>
    <col min="5890" max="5890" width="59.5703125" customWidth="1"/>
    <col min="5891" max="5894" width="18.7109375" customWidth="1"/>
    <col min="5895" max="5896" width="10.7109375" customWidth="1"/>
    <col min="6145" max="6145" width="7.85546875" customWidth="1"/>
    <col min="6146" max="6146" width="59.5703125" customWidth="1"/>
    <col min="6147" max="6150" width="18.7109375" customWidth="1"/>
    <col min="6151" max="6152" width="10.7109375" customWidth="1"/>
    <col min="6401" max="6401" width="7.85546875" customWidth="1"/>
    <col min="6402" max="6402" width="59.5703125" customWidth="1"/>
    <col min="6403" max="6406" width="18.7109375" customWidth="1"/>
    <col min="6407" max="6408" width="10.7109375" customWidth="1"/>
    <col min="6657" max="6657" width="7.85546875" customWidth="1"/>
    <col min="6658" max="6658" width="59.5703125" customWidth="1"/>
    <col min="6659" max="6662" width="18.7109375" customWidth="1"/>
    <col min="6663" max="6664" width="10.7109375" customWidth="1"/>
    <col min="6913" max="6913" width="7.85546875" customWidth="1"/>
    <col min="6914" max="6914" width="59.5703125" customWidth="1"/>
    <col min="6915" max="6918" width="18.7109375" customWidth="1"/>
    <col min="6919" max="6920" width="10.7109375" customWidth="1"/>
    <col min="7169" max="7169" width="7.85546875" customWidth="1"/>
    <col min="7170" max="7170" width="59.5703125" customWidth="1"/>
    <col min="7171" max="7174" width="18.7109375" customWidth="1"/>
    <col min="7175" max="7176" width="10.7109375" customWidth="1"/>
    <col min="7425" max="7425" width="7.85546875" customWidth="1"/>
    <col min="7426" max="7426" width="59.5703125" customWidth="1"/>
    <col min="7427" max="7430" width="18.7109375" customWidth="1"/>
    <col min="7431" max="7432" width="10.7109375" customWidth="1"/>
    <col min="7681" max="7681" width="7.85546875" customWidth="1"/>
    <col min="7682" max="7682" width="59.5703125" customWidth="1"/>
    <col min="7683" max="7686" width="18.7109375" customWidth="1"/>
    <col min="7687" max="7688" width="10.7109375" customWidth="1"/>
    <col min="7937" max="7937" width="7.85546875" customWidth="1"/>
    <col min="7938" max="7938" width="59.5703125" customWidth="1"/>
    <col min="7939" max="7942" width="18.7109375" customWidth="1"/>
    <col min="7943" max="7944" width="10.7109375" customWidth="1"/>
    <col min="8193" max="8193" width="7.85546875" customWidth="1"/>
    <col min="8194" max="8194" width="59.5703125" customWidth="1"/>
    <col min="8195" max="8198" width="18.7109375" customWidth="1"/>
    <col min="8199" max="8200" width="10.7109375" customWidth="1"/>
    <col min="8449" max="8449" width="7.85546875" customWidth="1"/>
    <col min="8450" max="8450" width="59.5703125" customWidth="1"/>
    <col min="8451" max="8454" width="18.7109375" customWidth="1"/>
    <col min="8455" max="8456" width="10.7109375" customWidth="1"/>
    <col min="8705" max="8705" width="7.85546875" customWidth="1"/>
    <col min="8706" max="8706" width="59.5703125" customWidth="1"/>
    <col min="8707" max="8710" width="18.7109375" customWidth="1"/>
    <col min="8711" max="8712" width="10.7109375" customWidth="1"/>
    <col min="8961" max="8961" width="7.85546875" customWidth="1"/>
    <col min="8962" max="8962" width="59.5703125" customWidth="1"/>
    <col min="8963" max="8966" width="18.7109375" customWidth="1"/>
    <col min="8967" max="8968" width="10.7109375" customWidth="1"/>
    <col min="9217" max="9217" width="7.85546875" customWidth="1"/>
    <col min="9218" max="9218" width="59.5703125" customWidth="1"/>
    <col min="9219" max="9222" width="18.7109375" customWidth="1"/>
    <col min="9223" max="9224" width="10.7109375" customWidth="1"/>
    <col min="9473" max="9473" width="7.85546875" customWidth="1"/>
    <col min="9474" max="9474" width="59.5703125" customWidth="1"/>
    <col min="9475" max="9478" width="18.7109375" customWidth="1"/>
    <col min="9479" max="9480" width="10.7109375" customWidth="1"/>
    <col min="9729" max="9729" width="7.85546875" customWidth="1"/>
    <col min="9730" max="9730" width="59.5703125" customWidth="1"/>
    <col min="9731" max="9734" width="18.7109375" customWidth="1"/>
    <col min="9735" max="9736" width="10.7109375" customWidth="1"/>
    <col min="9985" max="9985" width="7.85546875" customWidth="1"/>
    <col min="9986" max="9986" width="59.5703125" customWidth="1"/>
    <col min="9987" max="9990" width="18.7109375" customWidth="1"/>
    <col min="9991" max="9992" width="10.7109375" customWidth="1"/>
    <col min="10241" max="10241" width="7.85546875" customWidth="1"/>
    <col min="10242" max="10242" width="59.5703125" customWidth="1"/>
    <col min="10243" max="10246" width="18.7109375" customWidth="1"/>
    <col min="10247" max="10248" width="10.7109375" customWidth="1"/>
    <col min="10497" max="10497" width="7.85546875" customWidth="1"/>
    <col min="10498" max="10498" width="59.5703125" customWidth="1"/>
    <col min="10499" max="10502" width="18.7109375" customWidth="1"/>
    <col min="10503" max="10504" width="10.7109375" customWidth="1"/>
    <col min="10753" max="10753" width="7.85546875" customWidth="1"/>
    <col min="10754" max="10754" width="59.5703125" customWidth="1"/>
    <col min="10755" max="10758" width="18.7109375" customWidth="1"/>
    <col min="10759" max="10760" width="10.7109375" customWidth="1"/>
    <col min="11009" max="11009" width="7.85546875" customWidth="1"/>
    <col min="11010" max="11010" width="59.5703125" customWidth="1"/>
    <col min="11011" max="11014" width="18.7109375" customWidth="1"/>
    <col min="11015" max="11016" width="10.7109375" customWidth="1"/>
    <col min="11265" max="11265" width="7.85546875" customWidth="1"/>
    <col min="11266" max="11266" width="59.5703125" customWidth="1"/>
    <col min="11267" max="11270" width="18.7109375" customWidth="1"/>
    <col min="11271" max="11272" width="10.7109375" customWidth="1"/>
    <col min="11521" max="11521" width="7.85546875" customWidth="1"/>
    <col min="11522" max="11522" width="59.5703125" customWidth="1"/>
    <col min="11523" max="11526" width="18.7109375" customWidth="1"/>
    <col min="11527" max="11528" width="10.7109375" customWidth="1"/>
    <col min="11777" max="11777" width="7.85546875" customWidth="1"/>
    <col min="11778" max="11778" width="59.5703125" customWidth="1"/>
    <col min="11779" max="11782" width="18.7109375" customWidth="1"/>
    <col min="11783" max="11784" width="10.7109375" customWidth="1"/>
    <col min="12033" max="12033" width="7.85546875" customWidth="1"/>
    <col min="12034" max="12034" width="59.5703125" customWidth="1"/>
    <col min="12035" max="12038" width="18.7109375" customWidth="1"/>
    <col min="12039" max="12040" width="10.7109375" customWidth="1"/>
    <col min="12289" max="12289" width="7.85546875" customWidth="1"/>
    <col min="12290" max="12290" width="59.5703125" customWidth="1"/>
    <col min="12291" max="12294" width="18.7109375" customWidth="1"/>
    <col min="12295" max="12296" width="10.7109375" customWidth="1"/>
    <col min="12545" max="12545" width="7.85546875" customWidth="1"/>
    <col min="12546" max="12546" width="59.5703125" customWidth="1"/>
    <col min="12547" max="12550" width="18.7109375" customWidth="1"/>
    <col min="12551" max="12552" width="10.7109375" customWidth="1"/>
    <col min="12801" max="12801" width="7.85546875" customWidth="1"/>
    <col min="12802" max="12802" width="59.5703125" customWidth="1"/>
    <col min="12803" max="12806" width="18.7109375" customWidth="1"/>
    <col min="12807" max="12808" width="10.7109375" customWidth="1"/>
    <col min="13057" max="13057" width="7.85546875" customWidth="1"/>
    <col min="13058" max="13058" width="59.5703125" customWidth="1"/>
    <col min="13059" max="13062" width="18.7109375" customWidth="1"/>
    <col min="13063" max="13064" width="10.7109375" customWidth="1"/>
    <col min="13313" max="13313" width="7.85546875" customWidth="1"/>
    <col min="13314" max="13314" width="59.5703125" customWidth="1"/>
    <col min="13315" max="13318" width="18.7109375" customWidth="1"/>
    <col min="13319" max="13320" width="10.7109375" customWidth="1"/>
    <col min="13569" max="13569" width="7.85546875" customWidth="1"/>
    <col min="13570" max="13570" width="59.5703125" customWidth="1"/>
    <col min="13571" max="13574" width="18.7109375" customWidth="1"/>
    <col min="13575" max="13576" width="10.7109375" customWidth="1"/>
    <col min="13825" max="13825" width="7.85546875" customWidth="1"/>
    <col min="13826" max="13826" width="59.5703125" customWidth="1"/>
    <col min="13827" max="13830" width="18.7109375" customWidth="1"/>
    <col min="13831" max="13832" width="10.7109375" customWidth="1"/>
    <col min="14081" max="14081" width="7.85546875" customWidth="1"/>
    <col min="14082" max="14082" width="59.5703125" customWidth="1"/>
    <col min="14083" max="14086" width="18.7109375" customWidth="1"/>
    <col min="14087" max="14088" width="10.7109375" customWidth="1"/>
    <col min="14337" max="14337" width="7.85546875" customWidth="1"/>
    <col min="14338" max="14338" width="59.5703125" customWidth="1"/>
    <col min="14339" max="14342" width="18.7109375" customWidth="1"/>
    <col min="14343" max="14344" width="10.7109375" customWidth="1"/>
    <col min="14593" max="14593" width="7.85546875" customWidth="1"/>
    <col min="14594" max="14594" width="59.5703125" customWidth="1"/>
    <col min="14595" max="14598" width="18.7109375" customWidth="1"/>
    <col min="14599" max="14600" width="10.7109375" customWidth="1"/>
    <col min="14849" max="14849" width="7.85546875" customWidth="1"/>
    <col min="14850" max="14850" width="59.5703125" customWidth="1"/>
    <col min="14851" max="14854" width="18.7109375" customWidth="1"/>
    <col min="14855" max="14856" width="10.7109375" customWidth="1"/>
    <col min="15105" max="15105" width="7.85546875" customWidth="1"/>
    <col min="15106" max="15106" width="59.5703125" customWidth="1"/>
    <col min="15107" max="15110" width="18.7109375" customWidth="1"/>
    <col min="15111" max="15112" width="10.7109375" customWidth="1"/>
    <col min="15361" max="15361" width="7.85546875" customWidth="1"/>
    <col min="15362" max="15362" width="59.5703125" customWidth="1"/>
    <col min="15363" max="15366" width="18.7109375" customWidth="1"/>
    <col min="15367" max="15368" width="10.7109375" customWidth="1"/>
    <col min="15617" max="15617" width="7.85546875" customWidth="1"/>
    <col min="15618" max="15618" width="59.5703125" customWidth="1"/>
    <col min="15619" max="15622" width="18.7109375" customWidth="1"/>
    <col min="15623" max="15624" width="10.7109375" customWidth="1"/>
    <col min="15873" max="15873" width="7.85546875" customWidth="1"/>
    <col min="15874" max="15874" width="59.5703125" customWidth="1"/>
    <col min="15875" max="15878" width="18.7109375" customWidth="1"/>
    <col min="15879" max="15880" width="10.7109375" customWidth="1"/>
    <col min="16129" max="16129" width="7.85546875" customWidth="1"/>
    <col min="16130" max="16130" width="59.5703125" customWidth="1"/>
    <col min="16131" max="16134" width="18.7109375" customWidth="1"/>
    <col min="16135" max="16136" width="10.7109375" customWidth="1"/>
  </cols>
  <sheetData>
    <row r="1" spans="1:8" ht="12" customHeight="1" x14ac:dyDescent="0.25"/>
    <row r="2" spans="1:8" ht="18" x14ac:dyDescent="0.25">
      <c r="A2" s="1" t="s">
        <v>0</v>
      </c>
      <c r="B2" s="2"/>
      <c r="C2" s="2"/>
      <c r="D2" s="2"/>
      <c r="E2" s="2"/>
    </row>
    <row r="3" spans="1:8" ht="20.25" customHeight="1" x14ac:dyDescent="0.3">
      <c r="A3" s="3"/>
      <c r="B3" s="4"/>
      <c r="C3" s="4"/>
      <c r="D3" s="4"/>
      <c r="E3" s="4"/>
      <c r="F3" s="4"/>
      <c r="G3" s="4"/>
      <c r="H3" s="4"/>
    </row>
    <row r="4" spans="1:8" ht="20.25" customHeight="1" x14ac:dyDescent="0.3">
      <c r="A4" s="5" t="s">
        <v>1</v>
      </c>
      <c r="B4" s="5"/>
      <c r="C4" s="5"/>
      <c r="D4" s="5"/>
      <c r="E4" s="5"/>
      <c r="F4" s="4"/>
      <c r="G4" s="4"/>
      <c r="H4" s="4"/>
    </row>
    <row r="5" spans="1:8" ht="20.25" customHeight="1" x14ac:dyDescent="0.3">
      <c r="A5" s="4"/>
      <c r="B5" s="4"/>
      <c r="C5" s="4"/>
      <c r="D5" s="4"/>
      <c r="E5" s="4"/>
      <c r="F5" s="4"/>
      <c r="G5" s="4"/>
      <c r="H5" s="4"/>
    </row>
    <row r="6" spans="1:8" ht="63.75" customHeight="1" x14ac:dyDescent="0.25">
      <c r="A6" s="330" t="s">
        <v>2</v>
      </c>
      <c r="B6" s="331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</row>
    <row r="7" spans="1:8" s="10" customFormat="1" ht="18" customHeight="1" x14ac:dyDescent="0.25">
      <c r="A7" s="7" t="s">
        <v>9</v>
      </c>
      <c r="B7" s="7" t="s">
        <v>10</v>
      </c>
      <c r="C7" s="8">
        <f>SUBTOTAL(9,C8:C113)</f>
        <v>706466.67</v>
      </c>
      <c r="D7" s="8">
        <f>SUBTOTAL(9,D8:D113)</f>
        <v>980592.55</v>
      </c>
      <c r="E7" s="8">
        <f>SUBTOTAL(9,E8:E113)</f>
        <v>1147025.93</v>
      </c>
      <c r="F7" s="8">
        <f>SUBTOTAL(9,F8:F113)</f>
        <v>1160272.3800000001</v>
      </c>
      <c r="G7" s="9">
        <f>IF(C7&lt;&gt;0,E7/C7,"-")</f>
        <v>1.6236094053807235</v>
      </c>
      <c r="H7" s="9">
        <f>IF(F7&lt;&gt;0,E7/F7,"-")</f>
        <v>0.98858332730457632</v>
      </c>
    </row>
    <row r="8" spans="1:8" s="10" customFormat="1" ht="20.25" hidden="1" customHeight="1" x14ac:dyDescent="0.25">
      <c r="A8" s="11"/>
      <c r="B8" s="12"/>
      <c r="C8" s="13"/>
      <c r="D8" s="13"/>
      <c r="E8" s="13"/>
      <c r="F8" s="13"/>
      <c r="G8" s="14"/>
      <c r="H8" s="14"/>
    </row>
    <row r="9" spans="1:8" s="18" customFormat="1" ht="18" customHeight="1" x14ac:dyDescent="0.25">
      <c r="A9" s="15" t="s">
        <v>11</v>
      </c>
      <c r="B9" s="15" t="s">
        <v>12</v>
      </c>
      <c r="C9" s="16">
        <f>SUBTOTAL(9,C10:C31)</f>
        <v>16240.68</v>
      </c>
      <c r="D9" s="16">
        <f>SUBTOTAL(9,D10:D31)</f>
        <v>13935.9</v>
      </c>
      <c r="E9" s="16">
        <f>SUBTOTAL(9,E10:E31)</f>
        <v>25308.559999999998</v>
      </c>
      <c r="F9" s="16">
        <f>SUBTOTAL(9,F10:F31)</f>
        <v>25309</v>
      </c>
      <c r="G9" s="17">
        <f>IF(C9&lt;&gt;0,E9/C9,"-")</f>
        <v>1.5583436161540032</v>
      </c>
      <c r="H9" s="17">
        <f>IF(F9&lt;&gt;0,E9/F9,"-")</f>
        <v>0.99998261488008211</v>
      </c>
    </row>
    <row r="10" spans="1:8" ht="20.25" hidden="1" customHeight="1" x14ac:dyDescent="0.3">
      <c r="A10" s="19"/>
      <c r="B10" s="4"/>
      <c r="C10" s="20"/>
      <c r="D10" s="20"/>
      <c r="E10" s="20"/>
      <c r="F10" s="20"/>
      <c r="G10" s="21"/>
      <c r="H10" s="21"/>
    </row>
    <row r="11" spans="1:8" ht="18" customHeight="1" x14ac:dyDescent="0.25">
      <c r="A11" s="22" t="s">
        <v>13</v>
      </c>
      <c r="B11" s="22" t="s">
        <v>14</v>
      </c>
      <c r="C11" s="23">
        <f>SUBTOTAL(9,C12:C20)</f>
        <v>16240.68</v>
      </c>
      <c r="D11" s="23">
        <f>SUBTOTAL(9,D12:D20)</f>
        <v>13935.9</v>
      </c>
      <c r="E11" s="23">
        <f>SUBTOTAL(9,E12:E20)</f>
        <v>15808.56</v>
      </c>
      <c r="F11" s="23">
        <f>SUBTOTAL(9,F12:F20)</f>
        <v>15809</v>
      </c>
      <c r="G11" s="24">
        <f>IF(C11&lt;&gt;0,E11/C11,"-")</f>
        <v>0.9733927397128691</v>
      </c>
      <c r="H11" s="24">
        <f>IF(F11&lt;&gt;0,E11/F11,"-")</f>
        <v>0.99997216775254594</v>
      </c>
    </row>
    <row r="12" spans="1:8" ht="20.25" hidden="1" customHeight="1" x14ac:dyDescent="0.3">
      <c r="A12" s="19"/>
      <c r="B12" s="4"/>
      <c r="C12" s="20"/>
      <c r="D12" s="20"/>
      <c r="E12" s="20"/>
      <c r="F12" s="20"/>
      <c r="G12" s="21"/>
      <c r="H12" s="21"/>
    </row>
    <row r="13" spans="1:8" s="28" customFormat="1" ht="409.6" hidden="1" customHeight="1" x14ac:dyDescent="0.2">
      <c r="A13" s="25" t="s">
        <v>13</v>
      </c>
      <c r="B13" s="25" t="s">
        <v>14</v>
      </c>
      <c r="C13" s="26">
        <f>SUBTOTAL(9,C14:C19)</f>
        <v>16240.68</v>
      </c>
      <c r="D13" s="26">
        <f>SUBTOTAL(9,D14:D19)</f>
        <v>13935.9</v>
      </c>
      <c r="E13" s="26">
        <f>SUBTOTAL(9,E14:E19)</f>
        <v>15808.56</v>
      </c>
      <c r="F13" s="26">
        <f>SUBTOTAL(9,F14:F19)</f>
        <v>15809</v>
      </c>
      <c r="G13" s="27">
        <f>IF(C13&lt;&gt;0,E13/C13,"-")</f>
        <v>0.9733927397128691</v>
      </c>
      <c r="H13" s="27">
        <f>IF(F13&lt;&gt;0,E13/F13,"-")</f>
        <v>0.99997216775254594</v>
      </c>
    </row>
    <row r="14" spans="1:8" ht="20.25" hidden="1" customHeight="1" x14ac:dyDescent="0.3">
      <c r="A14" s="19"/>
      <c r="B14" s="4"/>
      <c r="C14" s="20"/>
      <c r="D14" s="20"/>
      <c r="E14" s="20"/>
      <c r="F14" s="20"/>
      <c r="G14" s="21"/>
      <c r="H14" s="21"/>
    </row>
    <row r="15" spans="1:8" s="32" customFormat="1" ht="409.6" hidden="1" customHeight="1" x14ac:dyDescent="0.2">
      <c r="A15" s="29" t="s">
        <v>13</v>
      </c>
      <c r="B15" s="29" t="s">
        <v>14</v>
      </c>
      <c r="C15" s="30">
        <f>SUBTOTAL(9,C16:C18)</f>
        <v>16240.68</v>
      </c>
      <c r="D15" s="30">
        <f>SUBTOTAL(9,D16:D18)</f>
        <v>13935.9</v>
      </c>
      <c r="E15" s="30">
        <f>SUBTOTAL(9,E16:E18)</f>
        <v>15808.56</v>
      </c>
      <c r="F15" s="30">
        <f>SUBTOTAL(9,F16:F18)</f>
        <v>15809</v>
      </c>
      <c r="G15" s="31">
        <f>IF(C15&lt;&gt;0,E15/C15,"-")</f>
        <v>0.9733927397128691</v>
      </c>
      <c r="H15" s="31">
        <f>IF(F15&lt;&gt;0,E15/F15,"-")</f>
        <v>0.99997216775254594</v>
      </c>
    </row>
    <row r="16" spans="1:8" ht="20.25" hidden="1" customHeight="1" x14ac:dyDescent="0.3">
      <c r="A16" s="19"/>
      <c r="B16" s="4"/>
      <c r="C16" s="20"/>
      <c r="D16" s="20"/>
      <c r="E16" s="20"/>
      <c r="F16" s="20"/>
      <c r="G16" s="21"/>
      <c r="H16" s="21"/>
    </row>
    <row r="17" spans="1:8" s="32" customFormat="1" ht="15" customHeight="1" x14ac:dyDescent="0.2">
      <c r="A17" s="33" t="s">
        <v>15</v>
      </c>
      <c r="B17" s="33" t="s">
        <v>16</v>
      </c>
      <c r="C17" s="34">
        <v>16240.68</v>
      </c>
      <c r="D17" s="34">
        <v>13935.9</v>
      </c>
      <c r="E17" s="34">
        <v>15808.56</v>
      </c>
      <c r="F17" s="34">
        <v>15809</v>
      </c>
      <c r="G17" s="35">
        <f>IF(C17&lt;&gt;0,E17/C17,"-")</f>
        <v>0.9733927397128691</v>
      </c>
      <c r="H17" s="35">
        <f>IF(F17&lt;&gt;0,E17/F17,"-")</f>
        <v>0.99997216775254594</v>
      </c>
    </row>
    <row r="18" spans="1:8" ht="20.25" hidden="1" customHeight="1" x14ac:dyDescent="0.3">
      <c r="A18" s="12"/>
      <c r="B18" s="11"/>
      <c r="C18" s="13"/>
      <c r="D18" s="20"/>
      <c r="E18" s="20"/>
      <c r="F18" s="20"/>
      <c r="G18" s="21"/>
      <c r="H18" s="21"/>
    </row>
    <row r="19" spans="1:8" ht="20.25" hidden="1" customHeight="1" x14ac:dyDescent="0.3">
      <c r="A19" s="12"/>
      <c r="B19" s="11"/>
      <c r="C19" s="13"/>
      <c r="D19" s="20"/>
      <c r="E19" s="20"/>
      <c r="F19" s="20"/>
      <c r="G19" s="21"/>
      <c r="H19" s="21"/>
    </row>
    <row r="20" spans="1:8" ht="20.25" hidden="1" customHeight="1" x14ac:dyDescent="0.3">
      <c r="A20" s="12"/>
      <c r="B20" s="11"/>
      <c r="C20" s="13"/>
      <c r="D20" s="20"/>
      <c r="E20" s="20"/>
      <c r="F20" s="20"/>
      <c r="G20" s="21"/>
      <c r="H20" s="21"/>
    </row>
    <row r="21" spans="1:8" ht="18" customHeight="1" x14ac:dyDescent="0.25">
      <c r="A21" s="22" t="s">
        <v>17</v>
      </c>
      <c r="B21" s="22" t="s">
        <v>18</v>
      </c>
      <c r="C21" s="23">
        <f>SUBTOTAL(9,C22:C30)</f>
        <v>0</v>
      </c>
      <c r="D21" s="23">
        <f>SUBTOTAL(9,D22:D30)</f>
        <v>0</v>
      </c>
      <c r="E21" s="23">
        <f>SUBTOTAL(9,E22:E30)</f>
        <v>9500</v>
      </c>
      <c r="F21" s="23">
        <f>SUBTOTAL(9,F22:F30)</f>
        <v>9500</v>
      </c>
      <c r="G21" s="24" t="str">
        <f>IF(C21&lt;&gt;0,E21/C21,"-")</f>
        <v>-</v>
      </c>
      <c r="H21" s="24">
        <f>IF(F21&lt;&gt;0,E21/F21,"-")</f>
        <v>1</v>
      </c>
    </row>
    <row r="22" spans="1:8" ht="20.25" hidden="1" customHeight="1" x14ac:dyDescent="0.3">
      <c r="A22" s="19"/>
      <c r="B22" s="4"/>
      <c r="C22" s="20"/>
      <c r="D22" s="20"/>
      <c r="E22" s="20"/>
      <c r="F22" s="20"/>
      <c r="G22" s="21"/>
      <c r="H22" s="21"/>
    </row>
    <row r="23" spans="1:8" s="28" customFormat="1" ht="409.6" hidden="1" customHeight="1" x14ac:dyDescent="0.2">
      <c r="A23" s="25" t="s">
        <v>17</v>
      </c>
      <c r="B23" s="25" t="s">
        <v>18</v>
      </c>
      <c r="C23" s="26">
        <f>SUBTOTAL(9,C24:C29)</f>
        <v>0</v>
      </c>
      <c r="D23" s="26">
        <f>SUBTOTAL(9,D24:D29)</f>
        <v>0</v>
      </c>
      <c r="E23" s="26">
        <f>SUBTOTAL(9,E24:E29)</f>
        <v>9500</v>
      </c>
      <c r="F23" s="26">
        <f>SUBTOTAL(9,F24:F29)</f>
        <v>9500</v>
      </c>
      <c r="G23" s="27" t="str">
        <f>IF(C23&lt;&gt;0,E23/C23,"-")</f>
        <v>-</v>
      </c>
      <c r="H23" s="27">
        <f>IF(F23&lt;&gt;0,E23/F23,"-")</f>
        <v>1</v>
      </c>
    </row>
    <row r="24" spans="1:8" ht="20.25" hidden="1" customHeight="1" x14ac:dyDescent="0.3">
      <c r="A24" s="19"/>
      <c r="B24" s="4"/>
      <c r="C24" s="20"/>
      <c r="D24" s="20"/>
      <c r="E24" s="20"/>
      <c r="F24" s="20"/>
      <c r="G24" s="21"/>
      <c r="H24" s="21"/>
    </row>
    <row r="25" spans="1:8" s="32" customFormat="1" ht="409.6" hidden="1" customHeight="1" x14ac:dyDescent="0.2">
      <c r="A25" s="29" t="s">
        <v>17</v>
      </c>
      <c r="B25" s="29" t="s">
        <v>18</v>
      </c>
      <c r="C25" s="30">
        <f>SUBTOTAL(9,C26:C28)</f>
        <v>0</v>
      </c>
      <c r="D25" s="30">
        <f>SUBTOTAL(9,D26:D28)</f>
        <v>0</v>
      </c>
      <c r="E25" s="30">
        <f>SUBTOTAL(9,E26:E28)</f>
        <v>9500</v>
      </c>
      <c r="F25" s="30">
        <f>SUBTOTAL(9,F26:F28)</f>
        <v>9500</v>
      </c>
      <c r="G25" s="31" t="str">
        <f>IF(C25&lt;&gt;0,E25/C25,"-")</f>
        <v>-</v>
      </c>
      <c r="H25" s="31">
        <f>IF(F25&lt;&gt;0,E25/F25,"-")</f>
        <v>1</v>
      </c>
    </row>
    <row r="26" spans="1:8" ht="20.25" hidden="1" customHeight="1" x14ac:dyDescent="0.3">
      <c r="A26" s="19"/>
      <c r="B26" s="4"/>
      <c r="C26" s="20"/>
      <c r="D26" s="20"/>
      <c r="E26" s="20"/>
      <c r="F26" s="20"/>
      <c r="G26" s="21"/>
      <c r="H26" s="21"/>
    </row>
    <row r="27" spans="1:8" s="32" customFormat="1" ht="15" customHeight="1" x14ac:dyDescent="0.2">
      <c r="A27" s="33" t="s">
        <v>19</v>
      </c>
      <c r="B27" s="33" t="s">
        <v>20</v>
      </c>
      <c r="C27" s="34"/>
      <c r="D27" s="34">
        <v>0</v>
      </c>
      <c r="E27" s="34">
        <v>9500</v>
      </c>
      <c r="F27" s="34">
        <v>9500</v>
      </c>
      <c r="G27" s="35" t="str">
        <f>IF(C27&lt;&gt;0,E27/C27,"-")</f>
        <v>-</v>
      </c>
      <c r="H27" s="35">
        <f>IF(F27&lt;&gt;0,E27/F27,"-")</f>
        <v>1</v>
      </c>
    </row>
    <row r="28" spans="1:8" ht="20.25" hidden="1" customHeight="1" x14ac:dyDescent="0.3">
      <c r="A28" s="12"/>
      <c r="B28" s="11"/>
      <c r="C28" s="13"/>
      <c r="D28" s="20"/>
      <c r="E28" s="20"/>
      <c r="F28" s="20"/>
      <c r="G28" s="21"/>
      <c r="H28" s="21"/>
    </row>
    <row r="29" spans="1:8" ht="20.25" hidden="1" customHeight="1" x14ac:dyDescent="0.3">
      <c r="A29" s="12"/>
      <c r="B29" s="11"/>
      <c r="C29" s="13"/>
      <c r="D29" s="20"/>
      <c r="E29" s="20"/>
      <c r="F29" s="20"/>
      <c r="G29" s="21"/>
      <c r="H29" s="21"/>
    </row>
    <row r="30" spans="1:8" ht="20.25" hidden="1" customHeight="1" x14ac:dyDescent="0.3">
      <c r="A30" s="12"/>
      <c r="B30" s="11"/>
      <c r="C30" s="13"/>
      <c r="D30" s="20"/>
      <c r="E30" s="20"/>
      <c r="F30" s="20"/>
      <c r="G30" s="21"/>
      <c r="H30" s="21"/>
    </row>
    <row r="31" spans="1:8" ht="20.25" hidden="1" customHeight="1" x14ac:dyDescent="0.3">
      <c r="A31" s="12"/>
      <c r="B31" s="11"/>
      <c r="C31" s="13"/>
      <c r="D31" s="20"/>
      <c r="E31" s="20"/>
      <c r="F31" s="20"/>
      <c r="G31" s="21"/>
      <c r="H31" s="21"/>
    </row>
    <row r="32" spans="1:8" s="18" customFormat="1" ht="18" customHeight="1" x14ac:dyDescent="0.25">
      <c r="A32" s="15" t="s">
        <v>21</v>
      </c>
      <c r="B32" s="15" t="s">
        <v>22</v>
      </c>
      <c r="C32" s="16">
        <f>SUBTOTAL(9,C33:C46)</f>
        <v>8.57</v>
      </c>
      <c r="D32" s="16">
        <f>SUBTOTAL(9,D33:D46)</f>
        <v>19.64</v>
      </c>
      <c r="E32" s="16">
        <f>SUBTOTAL(9,E33:E46)</f>
        <v>18.349999999999998</v>
      </c>
      <c r="F32" s="16">
        <f>SUBTOTAL(9,F33:F46)</f>
        <v>19.64</v>
      </c>
      <c r="G32" s="17">
        <f>IF(C32&lt;&gt;0,E32/C32,"-")</f>
        <v>2.1411901983663939</v>
      </c>
      <c r="H32" s="17">
        <f>IF(F32&lt;&gt;0,E32/F32,"-")</f>
        <v>0.93431771894093674</v>
      </c>
    </row>
    <row r="33" spans="1:8" ht="20.25" hidden="1" customHeight="1" x14ac:dyDescent="0.3">
      <c r="A33" s="19"/>
      <c r="B33" s="4"/>
      <c r="C33" s="20"/>
      <c r="D33" s="20"/>
      <c r="E33" s="20"/>
      <c r="F33" s="20"/>
      <c r="G33" s="21"/>
      <c r="H33" s="21"/>
    </row>
    <row r="34" spans="1:8" ht="18" customHeight="1" x14ac:dyDescent="0.25">
      <c r="A34" s="22" t="s">
        <v>23</v>
      </c>
      <c r="B34" s="22" t="s">
        <v>24</v>
      </c>
      <c r="C34" s="23">
        <f>SUBTOTAL(9,C35:C47)</f>
        <v>8.57</v>
      </c>
      <c r="D34" s="23">
        <f>SUBTOTAL(9,D35:D47)</f>
        <v>19.64</v>
      </c>
      <c r="E34" s="23">
        <f>SUBTOTAL(9,E35:E47)</f>
        <v>61.86</v>
      </c>
      <c r="F34" s="23">
        <f>SUBTOTAL(9,F35:F47)</f>
        <v>19.64</v>
      </c>
      <c r="G34" s="24">
        <f>IF(C34&lt;&gt;0,E34/C34,"-")</f>
        <v>7.2182030338389724</v>
      </c>
      <c r="H34" s="24">
        <f>IF(F34&lt;&gt;0,E34/F34,"-")</f>
        <v>3.1496945010183297</v>
      </c>
    </row>
    <row r="35" spans="1:8" ht="20.25" hidden="1" customHeight="1" x14ac:dyDescent="0.3">
      <c r="A35" s="19"/>
      <c r="B35" s="4"/>
      <c r="C35" s="20"/>
      <c r="D35" s="20"/>
      <c r="E35" s="20"/>
      <c r="F35" s="20"/>
      <c r="G35" s="21"/>
      <c r="H35" s="21"/>
    </row>
    <row r="36" spans="1:8" s="28" customFormat="1" ht="409.6" hidden="1" customHeight="1" x14ac:dyDescent="0.2">
      <c r="A36" s="25" t="s">
        <v>23</v>
      </c>
      <c r="B36" s="25" t="s">
        <v>24</v>
      </c>
      <c r="C36" s="26">
        <f>SUBTOTAL(9,C37:C44)</f>
        <v>8.57</v>
      </c>
      <c r="D36" s="26">
        <f>SUBTOTAL(9,D37:D44)</f>
        <v>19.64</v>
      </c>
      <c r="E36" s="26">
        <f>SUBTOTAL(9,E37:E44)</f>
        <v>18.349999999999998</v>
      </c>
      <c r="F36" s="26">
        <f>SUBTOTAL(9,F37:F44)</f>
        <v>19.64</v>
      </c>
      <c r="G36" s="27">
        <f>IF(C36&lt;&gt;0,E36/C36,"-")</f>
        <v>2.1411901983663939</v>
      </c>
      <c r="H36" s="27">
        <f>IF(F36&lt;&gt;0,E36/F36,"-")</f>
        <v>0.93431771894093674</v>
      </c>
    </row>
    <row r="37" spans="1:8" ht="20.25" hidden="1" customHeight="1" x14ac:dyDescent="0.3">
      <c r="A37" s="19"/>
      <c r="B37" s="4"/>
      <c r="C37" s="20"/>
      <c r="D37" s="20"/>
      <c r="E37" s="20"/>
      <c r="F37" s="20"/>
      <c r="G37" s="21"/>
      <c r="H37" s="21"/>
    </row>
    <row r="38" spans="1:8" s="32" customFormat="1" ht="409.6" hidden="1" customHeight="1" x14ac:dyDescent="0.2">
      <c r="A38" s="29" t="s">
        <v>23</v>
      </c>
      <c r="B38" s="29" t="s">
        <v>24</v>
      </c>
      <c r="C38" s="30">
        <f>SUBTOTAL(9,C39:C43)</f>
        <v>8.57</v>
      </c>
      <c r="D38" s="30">
        <f>SUBTOTAL(9,D39:D43)</f>
        <v>19.64</v>
      </c>
      <c r="E38" s="30">
        <f>SUBTOTAL(9,E39:E43)</f>
        <v>18.349999999999998</v>
      </c>
      <c r="F38" s="30">
        <f>SUBTOTAL(9,F39:F43)</f>
        <v>19.64</v>
      </c>
      <c r="G38" s="31">
        <f>IF(C38&lt;&gt;0,E38/C38,"-")</f>
        <v>2.1411901983663939</v>
      </c>
      <c r="H38" s="31">
        <f>IF(F38&lt;&gt;0,E38/F38,"-")</f>
        <v>0.93431771894093674</v>
      </c>
    </row>
    <row r="39" spans="1:8" ht="20.25" hidden="1" customHeight="1" x14ac:dyDescent="0.3">
      <c r="A39" s="19"/>
      <c r="B39" s="4"/>
      <c r="C39" s="20"/>
      <c r="D39" s="20"/>
      <c r="E39" s="20"/>
      <c r="F39" s="20"/>
      <c r="G39" s="21"/>
      <c r="H39" s="21"/>
    </row>
    <row r="40" spans="1:8" s="32" customFormat="1" ht="15" customHeight="1" x14ac:dyDescent="0.2">
      <c r="A40" s="33" t="s">
        <v>25</v>
      </c>
      <c r="B40" s="33" t="s">
        <v>26</v>
      </c>
      <c r="C40" s="34">
        <v>5.88</v>
      </c>
      <c r="D40" s="34">
        <v>17.25</v>
      </c>
      <c r="E40" s="34">
        <v>4.3</v>
      </c>
      <c r="F40" s="34">
        <v>17.25</v>
      </c>
      <c r="G40" s="35">
        <f>IF(C40&lt;&gt;0,E40/C40,"-")</f>
        <v>0.73129251700680276</v>
      </c>
      <c r="H40" s="35">
        <f>IF(F40&lt;&gt;0,E40/F40,"-")</f>
        <v>0.24927536231884057</v>
      </c>
    </row>
    <row r="41" spans="1:8" s="32" customFormat="1" ht="15" customHeight="1" x14ac:dyDescent="0.2">
      <c r="A41" s="33">
        <v>6414</v>
      </c>
      <c r="B41" s="33" t="s">
        <v>27</v>
      </c>
      <c r="C41" s="34">
        <v>0</v>
      </c>
      <c r="D41" s="34">
        <v>0</v>
      </c>
      <c r="E41" s="34">
        <v>13.56</v>
      </c>
      <c r="F41" s="34">
        <v>0</v>
      </c>
      <c r="G41" s="35" t="s">
        <v>28</v>
      </c>
      <c r="H41" s="35" t="s">
        <v>28</v>
      </c>
    </row>
    <row r="42" spans="1:8" s="32" customFormat="1" ht="15" customHeight="1" x14ac:dyDescent="0.2">
      <c r="A42" s="33" t="s">
        <v>29</v>
      </c>
      <c r="B42" s="33" t="s">
        <v>30</v>
      </c>
      <c r="C42" s="34">
        <v>2.69</v>
      </c>
      <c r="D42" s="34">
        <v>2.39</v>
      </c>
      <c r="E42" s="34">
        <v>0.49</v>
      </c>
      <c r="F42" s="34">
        <v>2.39</v>
      </c>
      <c r="G42" s="35">
        <f>IF(C42&lt;&gt;0,E42/C42,"-")</f>
        <v>0.18215613382899629</v>
      </c>
      <c r="H42" s="35">
        <f>IF(F42&lt;&gt;0,E42/F42,"-")</f>
        <v>0.20502092050209203</v>
      </c>
    </row>
    <row r="43" spans="1:8" ht="20.25" hidden="1" customHeight="1" x14ac:dyDescent="0.3">
      <c r="A43" s="12"/>
      <c r="B43" s="11"/>
      <c r="C43" s="13"/>
      <c r="D43" s="20"/>
      <c r="E43" s="20"/>
      <c r="F43" s="20"/>
      <c r="G43" s="21"/>
      <c r="H43" s="21"/>
    </row>
    <row r="44" spans="1:8" ht="20.25" hidden="1" customHeight="1" x14ac:dyDescent="0.3">
      <c r="A44" s="12"/>
      <c r="B44" s="11"/>
      <c r="C44" s="13"/>
      <c r="D44" s="20"/>
      <c r="E44" s="20"/>
      <c r="F44" s="20"/>
      <c r="G44" s="21"/>
      <c r="H44" s="21"/>
    </row>
    <row r="45" spans="1:8" ht="20.25" hidden="1" customHeight="1" x14ac:dyDescent="0.3">
      <c r="A45" s="12"/>
      <c r="B45" s="11"/>
      <c r="C45" s="13"/>
      <c r="D45" s="20"/>
      <c r="E45" s="20"/>
      <c r="F45" s="20"/>
      <c r="G45" s="21"/>
      <c r="H45" s="21"/>
    </row>
    <row r="46" spans="1:8" ht="20.25" hidden="1" customHeight="1" x14ac:dyDescent="0.3">
      <c r="A46" s="12"/>
      <c r="B46" s="11"/>
      <c r="C46" s="13"/>
      <c r="D46" s="20"/>
      <c r="E46" s="20"/>
      <c r="F46" s="20"/>
      <c r="G46" s="21"/>
      <c r="H46" s="21"/>
    </row>
    <row r="47" spans="1:8" ht="15" customHeight="1" x14ac:dyDescent="0.25">
      <c r="A47" s="33">
        <v>6432</v>
      </c>
      <c r="B47" s="33" t="s">
        <v>31</v>
      </c>
      <c r="C47" s="34">
        <v>0</v>
      </c>
      <c r="D47" s="34">
        <v>0</v>
      </c>
      <c r="E47" s="34">
        <v>43.51</v>
      </c>
      <c r="F47" s="34">
        <v>0</v>
      </c>
      <c r="G47" s="35" t="s">
        <v>28</v>
      </c>
      <c r="H47" s="35" t="s">
        <v>28</v>
      </c>
    </row>
    <row r="48" spans="1:8" s="18" customFormat="1" ht="18" customHeight="1" x14ac:dyDescent="0.25">
      <c r="A48" s="15" t="s">
        <v>32</v>
      </c>
      <c r="B48" s="15" t="s">
        <v>33</v>
      </c>
      <c r="C48" s="16">
        <f>SUBTOTAL(9,C49:C60)</f>
        <v>244092.17</v>
      </c>
      <c r="D48" s="16">
        <f>SUBTOTAL(9,D49:D60)</f>
        <v>265445.58999999997</v>
      </c>
      <c r="E48" s="16">
        <f>SUBTOTAL(9,E49:E60)</f>
        <v>335393.61</v>
      </c>
      <c r="F48" s="16">
        <f>SUBTOTAL(9,F49:F60)</f>
        <v>333000</v>
      </c>
      <c r="G48" s="17">
        <f>IF(C48&lt;&gt;0,E48/C48,"-")</f>
        <v>1.3740449355667572</v>
      </c>
      <c r="H48" s="17">
        <f>IF(F48&lt;&gt;0,E48/F48,"-")</f>
        <v>1.0071880180180179</v>
      </c>
    </row>
    <row r="49" spans="1:8" ht="20.25" hidden="1" customHeight="1" x14ac:dyDescent="0.3">
      <c r="A49" s="19"/>
      <c r="B49" s="4"/>
      <c r="C49" s="20"/>
      <c r="D49" s="20"/>
      <c r="E49" s="20"/>
      <c r="F49" s="20"/>
      <c r="G49" s="21"/>
      <c r="H49" s="21"/>
    </row>
    <row r="50" spans="1:8" ht="18" customHeight="1" x14ac:dyDescent="0.25">
      <c r="A50" s="22" t="s">
        <v>34</v>
      </c>
      <c r="B50" s="22" t="s">
        <v>35</v>
      </c>
      <c r="C50" s="23">
        <f>SUBTOTAL(9,C51:C59)</f>
        <v>244092.17</v>
      </c>
      <c r="D50" s="23">
        <f>SUBTOTAL(9,D51:D59)</f>
        <v>265445.58999999997</v>
      </c>
      <c r="E50" s="23">
        <f>SUBTOTAL(9,E51:E59)</f>
        <v>335393.61</v>
      </c>
      <c r="F50" s="23">
        <f>SUBTOTAL(9,F51:F59)</f>
        <v>333000</v>
      </c>
      <c r="G50" s="24">
        <f>IF(C50&lt;&gt;0,E50/C50,"-")</f>
        <v>1.3740449355667572</v>
      </c>
      <c r="H50" s="24">
        <f>IF(F50&lt;&gt;0,E50/F50,"-")</f>
        <v>1.0071880180180179</v>
      </c>
    </row>
    <row r="51" spans="1:8" ht="20.25" hidden="1" customHeight="1" x14ac:dyDescent="0.3">
      <c r="A51" s="19"/>
      <c r="B51" s="4"/>
      <c r="C51" s="20"/>
      <c r="D51" s="20"/>
      <c r="E51" s="20"/>
      <c r="F51" s="20"/>
      <c r="G51" s="21"/>
      <c r="H51" s="21"/>
    </row>
    <row r="52" spans="1:8" s="28" customFormat="1" ht="409.6" hidden="1" customHeight="1" x14ac:dyDescent="0.2">
      <c r="A52" s="25" t="s">
        <v>34</v>
      </c>
      <c r="B52" s="25" t="s">
        <v>35</v>
      </c>
      <c r="C52" s="26">
        <f>SUBTOTAL(9,C53:C58)</f>
        <v>244092.17</v>
      </c>
      <c r="D52" s="26">
        <f>SUBTOTAL(9,D53:D58)</f>
        <v>265445.58999999997</v>
      </c>
      <c r="E52" s="26">
        <f>SUBTOTAL(9,E53:E58)</f>
        <v>335393.61</v>
      </c>
      <c r="F52" s="26">
        <f>SUBTOTAL(9,F53:F58)</f>
        <v>333000</v>
      </c>
      <c r="G52" s="27">
        <f>IF(C52&lt;&gt;0,E52/C52,"-")</f>
        <v>1.3740449355667572</v>
      </c>
      <c r="H52" s="27">
        <f>IF(F52&lt;&gt;0,E52/F52,"-")</f>
        <v>1.0071880180180179</v>
      </c>
    </row>
    <row r="53" spans="1:8" ht="20.25" hidden="1" customHeight="1" x14ac:dyDescent="0.3">
      <c r="A53" s="19"/>
      <c r="B53" s="4"/>
      <c r="C53" s="20"/>
      <c r="D53" s="20"/>
      <c r="E53" s="20"/>
      <c r="F53" s="20"/>
      <c r="G53" s="21"/>
      <c r="H53" s="21"/>
    </row>
    <row r="54" spans="1:8" s="32" customFormat="1" ht="409.6" hidden="1" customHeight="1" x14ac:dyDescent="0.2">
      <c r="A54" s="29" t="s">
        <v>34</v>
      </c>
      <c r="B54" s="29" t="s">
        <v>35</v>
      </c>
      <c r="C54" s="30">
        <f>SUBTOTAL(9,C55:C57)</f>
        <v>244092.17</v>
      </c>
      <c r="D54" s="30">
        <f>SUBTOTAL(9,D55:D57)</f>
        <v>265445.58999999997</v>
      </c>
      <c r="E54" s="30">
        <f>SUBTOTAL(9,E55:E57)</f>
        <v>335393.61</v>
      </c>
      <c r="F54" s="30">
        <f>SUBTOTAL(9,F55:F57)</f>
        <v>333000</v>
      </c>
      <c r="G54" s="31">
        <f>IF(C54&lt;&gt;0,E54/C54,"-")</f>
        <v>1.3740449355667572</v>
      </c>
      <c r="H54" s="31">
        <f>IF(F54&lt;&gt;0,E54/F54,"-")</f>
        <v>1.0071880180180179</v>
      </c>
    </row>
    <row r="55" spans="1:8" ht="20.25" hidden="1" customHeight="1" x14ac:dyDescent="0.3">
      <c r="A55" s="19"/>
      <c r="B55" s="4"/>
      <c r="C55" s="20"/>
      <c r="D55" s="20"/>
      <c r="E55" s="20"/>
      <c r="F55" s="20"/>
      <c r="G55" s="21"/>
      <c r="H55" s="21"/>
    </row>
    <row r="56" spans="1:8" s="32" customFormat="1" ht="15" customHeight="1" x14ac:dyDescent="0.2">
      <c r="A56" s="33" t="s">
        <v>36</v>
      </c>
      <c r="B56" s="33" t="s">
        <v>37</v>
      </c>
      <c r="C56" s="34">
        <v>244092.17</v>
      </c>
      <c r="D56" s="34">
        <v>265445.58999999997</v>
      </c>
      <c r="E56" s="34">
        <v>335393.61</v>
      </c>
      <c r="F56" s="34">
        <v>333000</v>
      </c>
      <c r="G56" s="35">
        <f>IF(C56&lt;&gt;0,E56/C56,"-")</f>
        <v>1.3740449355667572</v>
      </c>
      <c r="H56" s="35">
        <f>IF(F56&lt;&gt;0,E56/F56,"-")</f>
        <v>1.0071880180180179</v>
      </c>
    </row>
    <row r="57" spans="1:8" ht="20.25" hidden="1" customHeight="1" x14ac:dyDescent="0.3">
      <c r="A57" s="12"/>
      <c r="B57" s="11"/>
      <c r="C57" s="13"/>
      <c r="D57" s="20"/>
      <c r="E57" s="20"/>
      <c r="F57" s="20"/>
      <c r="G57" s="21"/>
      <c r="H57" s="21"/>
    </row>
    <row r="58" spans="1:8" ht="20.25" hidden="1" customHeight="1" x14ac:dyDescent="0.3">
      <c r="A58" s="12"/>
      <c r="B58" s="11"/>
      <c r="C58" s="13"/>
      <c r="D58" s="20"/>
      <c r="E58" s="20"/>
      <c r="F58" s="20"/>
      <c r="G58" s="21"/>
      <c r="H58" s="21"/>
    </row>
    <row r="59" spans="1:8" ht="20.25" hidden="1" customHeight="1" x14ac:dyDescent="0.3">
      <c r="A59" s="12"/>
      <c r="B59" s="11"/>
      <c r="C59" s="13"/>
      <c r="D59" s="20"/>
      <c r="E59" s="20"/>
      <c r="F59" s="20"/>
      <c r="G59" s="21"/>
      <c r="H59" s="21"/>
    </row>
    <row r="60" spans="1:8" ht="20.25" hidden="1" customHeight="1" x14ac:dyDescent="0.3">
      <c r="A60" s="12"/>
      <c r="B60" s="11"/>
      <c r="C60" s="13"/>
      <c r="D60" s="20"/>
      <c r="E60" s="20"/>
      <c r="F60" s="20"/>
      <c r="G60" s="21"/>
      <c r="H60" s="21"/>
    </row>
    <row r="61" spans="1:8" s="18" customFormat="1" ht="18" customHeight="1" x14ac:dyDescent="0.25">
      <c r="A61" s="15" t="s">
        <v>38</v>
      </c>
      <c r="B61" s="15" t="s">
        <v>39</v>
      </c>
      <c r="C61" s="16">
        <f>SUBTOTAL(9,C62:C85)</f>
        <v>84560.33</v>
      </c>
      <c r="D61" s="16">
        <f>SUBTOTAL(9,D62:D85)</f>
        <v>66361.41</v>
      </c>
      <c r="E61" s="16">
        <f>SUBTOTAL(9,E62:E85)</f>
        <v>108218.31999999999</v>
      </c>
      <c r="F61" s="16">
        <f>SUBTOTAL(9,F62:F85)</f>
        <v>106017</v>
      </c>
      <c r="G61" s="17">
        <f>IF(C61&lt;&gt;0,E61/C61,"-")</f>
        <v>1.2797764625563783</v>
      </c>
      <c r="H61" s="17">
        <f>IF(F61&lt;&gt;0,E61/F61,"-")</f>
        <v>1.0207638397615475</v>
      </c>
    </row>
    <row r="62" spans="1:8" ht="20.25" hidden="1" customHeight="1" x14ac:dyDescent="0.3">
      <c r="A62" s="19"/>
      <c r="B62" s="4"/>
      <c r="C62" s="20"/>
      <c r="D62" s="20"/>
      <c r="E62" s="20"/>
      <c r="F62" s="20"/>
      <c r="G62" s="21"/>
      <c r="H62" s="21"/>
    </row>
    <row r="63" spans="1:8" ht="18" customHeight="1" x14ac:dyDescent="0.25">
      <c r="A63" s="22" t="s">
        <v>40</v>
      </c>
      <c r="B63" s="22" t="s">
        <v>41</v>
      </c>
      <c r="C63" s="23">
        <f>SUBTOTAL(9,C64:C73)</f>
        <v>81054.990000000005</v>
      </c>
      <c r="D63" s="23">
        <f>SUBTOTAL(9,D64:D73)</f>
        <v>66361.41</v>
      </c>
      <c r="E63" s="23">
        <f>SUBTOTAL(9,E64:E73)</f>
        <v>102216.51999999999</v>
      </c>
      <c r="F63" s="23">
        <f>SUBTOTAL(9,F64:F73)</f>
        <v>100017</v>
      </c>
      <c r="G63" s="24">
        <f>IF(C63&lt;&gt;0,E63/C63,"-")</f>
        <v>1.2610762150485737</v>
      </c>
      <c r="H63" s="24">
        <f>IF(F63&lt;&gt;0,E63/F63,"-")</f>
        <v>1.0219914614515531</v>
      </c>
    </row>
    <row r="64" spans="1:8" ht="20.25" hidden="1" customHeight="1" x14ac:dyDescent="0.3">
      <c r="A64" s="19"/>
      <c r="B64" s="4"/>
      <c r="C64" s="20"/>
      <c r="D64" s="20"/>
      <c r="E64" s="20"/>
      <c r="F64" s="20"/>
      <c r="G64" s="21"/>
      <c r="H64" s="21"/>
    </row>
    <row r="65" spans="1:8" s="28" customFormat="1" ht="409.6" hidden="1" customHeight="1" x14ac:dyDescent="0.2">
      <c r="A65" s="25" t="s">
        <v>40</v>
      </c>
      <c r="B65" s="25" t="s">
        <v>41</v>
      </c>
      <c r="C65" s="26">
        <f>SUBTOTAL(9,C66:C72)</f>
        <v>81054.990000000005</v>
      </c>
      <c r="D65" s="26">
        <f>SUBTOTAL(9,D66:D72)</f>
        <v>66361.41</v>
      </c>
      <c r="E65" s="26">
        <f>SUBTOTAL(9,E66:E72)</f>
        <v>102216.51999999999</v>
      </c>
      <c r="F65" s="26">
        <f>SUBTOTAL(9,F66:F72)</f>
        <v>100017</v>
      </c>
      <c r="G65" s="27">
        <f>IF(C65&lt;&gt;0,E65/C65,"-")</f>
        <v>1.2610762150485737</v>
      </c>
      <c r="H65" s="27">
        <f>IF(F65&lt;&gt;0,E65/F65,"-")</f>
        <v>1.0219914614515531</v>
      </c>
    </row>
    <row r="66" spans="1:8" ht="20.25" hidden="1" customHeight="1" x14ac:dyDescent="0.3">
      <c r="A66" s="19"/>
      <c r="B66" s="4"/>
      <c r="C66" s="20"/>
      <c r="D66" s="20"/>
      <c r="E66" s="20"/>
      <c r="F66" s="20"/>
      <c r="G66" s="21"/>
      <c r="H66" s="21"/>
    </row>
    <row r="67" spans="1:8" s="32" customFormat="1" ht="409.6" hidden="1" customHeight="1" x14ac:dyDescent="0.2">
      <c r="A67" s="29" t="s">
        <v>40</v>
      </c>
      <c r="B67" s="29" t="s">
        <v>41</v>
      </c>
      <c r="C67" s="30">
        <f>SUBTOTAL(9,C68:C71)</f>
        <v>81054.990000000005</v>
      </c>
      <c r="D67" s="30">
        <f>SUBTOTAL(9,D68:D71)</f>
        <v>66361.41</v>
      </c>
      <c r="E67" s="30">
        <f>SUBTOTAL(9,E68:E71)</f>
        <v>102216.51999999999</v>
      </c>
      <c r="F67" s="30">
        <f>SUBTOTAL(9,F68:F71)</f>
        <v>100017</v>
      </c>
      <c r="G67" s="31">
        <f>IF(C67&lt;&gt;0,E67/C67,"-")</f>
        <v>1.2610762150485737</v>
      </c>
      <c r="H67" s="31">
        <f>IF(F67&lt;&gt;0,E67/F67,"-")</f>
        <v>1.0219914614515531</v>
      </c>
    </row>
    <row r="68" spans="1:8" ht="20.25" hidden="1" customHeight="1" x14ac:dyDescent="0.3">
      <c r="A68" s="19"/>
      <c r="B68" s="4"/>
      <c r="C68" s="20"/>
      <c r="D68" s="20"/>
      <c r="E68" s="20"/>
      <c r="F68" s="20"/>
      <c r="G68" s="21"/>
      <c r="H68" s="21"/>
    </row>
    <row r="69" spans="1:8" s="32" customFormat="1" ht="15" customHeight="1" x14ac:dyDescent="0.2">
      <c r="A69" s="33" t="s">
        <v>42</v>
      </c>
      <c r="B69" s="33" t="s">
        <v>43</v>
      </c>
      <c r="C69" s="34">
        <v>1844.53</v>
      </c>
      <c r="D69" s="34">
        <v>2654.46</v>
      </c>
      <c r="E69" s="34">
        <v>7305.76</v>
      </c>
      <c r="F69" s="34">
        <v>8000</v>
      </c>
      <c r="G69" s="35">
        <f>IF(C69&lt;&gt;0,E69/C69,"-")</f>
        <v>3.9607704943806827</v>
      </c>
      <c r="H69" s="35">
        <f>IF(F69&lt;&gt;0,E69/F69,"-")</f>
        <v>0.91322000000000003</v>
      </c>
    </row>
    <row r="70" spans="1:8" s="32" customFormat="1" ht="15" customHeight="1" x14ac:dyDescent="0.2">
      <c r="A70" s="33" t="s">
        <v>44</v>
      </c>
      <c r="B70" s="33" t="s">
        <v>45</v>
      </c>
      <c r="C70" s="34">
        <v>79210.460000000006</v>
      </c>
      <c r="D70" s="34">
        <v>63706.95</v>
      </c>
      <c r="E70" s="34">
        <v>94910.76</v>
      </c>
      <c r="F70" s="34">
        <v>92017</v>
      </c>
      <c r="G70" s="35">
        <f>IF(C70&lt;&gt;0,E70/C70,"-")</f>
        <v>1.1982099333850604</v>
      </c>
      <c r="H70" s="35">
        <f>IF(F70&lt;&gt;0,E70/F70,"-")</f>
        <v>1.0314481019811557</v>
      </c>
    </row>
    <row r="71" spans="1:8" ht="20.25" hidden="1" customHeight="1" x14ac:dyDescent="0.3">
      <c r="A71" s="12"/>
      <c r="B71" s="11"/>
      <c r="C71" s="13"/>
      <c r="D71" s="20"/>
      <c r="E71" s="20"/>
      <c r="F71" s="20"/>
      <c r="G71" s="21"/>
      <c r="H71" s="21"/>
    </row>
    <row r="72" spans="1:8" ht="20.25" hidden="1" customHeight="1" x14ac:dyDescent="0.3">
      <c r="A72" s="12"/>
      <c r="B72" s="11"/>
      <c r="C72" s="13"/>
      <c r="D72" s="20"/>
      <c r="E72" s="20"/>
      <c r="F72" s="20"/>
      <c r="G72" s="21"/>
      <c r="H72" s="21"/>
    </row>
    <row r="73" spans="1:8" ht="20.25" hidden="1" customHeight="1" x14ac:dyDescent="0.3">
      <c r="A73" s="12"/>
      <c r="B73" s="11"/>
      <c r="C73" s="13"/>
      <c r="D73" s="20"/>
      <c r="E73" s="20"/>
      <c r="F73" s="20"/>
      <c r="G73" s="21"/>
      <c r="H73" s="21"/>
    </row>
    <row r="74" spans="1:8" ht="18" customHeight="1" x14ac:dyDescent="0.25">
      <c r="A74" s="22" t="s">
        <v>46</v>
      </c>
      <c r="B74" s="22" t="s">
        <v>47</v>
      </c>
      <c r="C74" s="23">
        <f>SUBTOTAL(9,C75:C84)</f>
        <v>3505.34</v>
      </c>
      <c r="D74" s="23">
        <f>SUBTOTAL(9,D75:D84)</f>
        <v>0</v>
      </c>
      <c r="E74" s="23">
        <f>SUBTOTAL(9,E75:E84)</f>
        <v>6001.8</v>
      </c>
      <c r="F74" s="23">
        <f>SUBTOTAL(9,F75:F84)</f>
        <v>6000</v>
      </c>
      <c r="G74" s="24">
        <f>IF(C74&lt;&gt;0,E74/C74,"-")</f>
        <v>1.7121876907803522</v>
      </c>
      <c r="H74" s="24">
        <f>IF(F74&lt;&gt;0,E74/F74,"-")</f>
        <v>1.0003</v>
      </c>
    </row>
    <row r="75" spans="1:8" ht="20.25" hidden="1" customHeight="1" x14ac:dyDescent="0.3">
      <c r="A75" s="19"/>
      <c r="B75" s="4"/>
      <c r="C75" s="20"/>
      <c r="D75" s="20"/>
      <c r="E75" s="20"/>
      <c r="F75" s="20"/>
      <c r="G75" s="21"/>
      <c r="H75" s="21"/>
    </row>
    <row r="76" spans="1:8" s="28" customFormat="1" ht="409.6" hidden="1" customHeight="1" x14ac:dyDescent="0.2">
      <c r="A76" s="25" t="s">
        <v>46</v>
      </c>
      <c r="B76" s="25" t="s">
        <v>47</v>
      </c>
      <c r="C76" s="26">
        <f>SUBTOTAL(9,C77:C83)</f>
        <v>3505.34</v>
      </c>
      <c r="D76" s="26">
        <f>SUBTOTAL(9,D77:D83)</f>
        <v>0</v>
      </c>
      <c r="E76" s="26">
        <f>SUBTOTAL(9,E77:E83)</f>
        <v>6001.8</v>
      </c>
      <c r="F76" s="26">
        <f>SUBTOTAL(9,F77:F83)</f>
        <v>6000</v>
      </c>
      <c r="G76" s="27">
        <f>IF(C76&lt;&gt;0,E76/C76,"-")</f>
        <v>1.7121876907803522</v>
      </c>
      <c r="H76" s="27">
        <f>IF(F76&lt;&gt;0,E76/F76,"-")</f>
        <v>1.0003</v>
      </c>
    </row>
    <row r="77" spans="1:8" ht="20.25" hidden="1" customHeight="1" x14ac:dyDescent="0.3">
      <c r="A77" s="19"/>
      <c r="B77" s="4"/>
      <c r="C77" s="20"/>
      <c r="D77" s="20"/>
      <c r="E77" s="20"/>
      <c r="F77" s="20"/>
      <c r="G77" s="21"/>
      <c r="H77" s="21"/>
    </row>
    <row r="78" spans="1:8" s="32" customFormat="1" ht="409.6" hidden="1" customHeight="1" x14ac:dyDescent="0.2">
      <c r="A78" s="29" t="s">
        <v>46</v>
      </c>
      <c r="B78" s="29" t="s">
        <v>47</v>
      </c>
      <c r="C78" s="30">
        <f>SUBTOTAL(9,C79:C82)</f>
        <v>3505.34</v>
      </c>
      <c r="D78" s="30">
        <f>SUBTOTAL(9,D79:D82)</f>
        <v>0</v>
      </c>
      <c r="E78" s="30">
        <f>SUBTOTAL(9,E79:E82)</f>
        <v>6001.8</v>
      </c>
      <c r="F78" s="30">
        <f>SUBTOTAL(9,F79:F82)</f>
        <v>6000</v>
      </c>
      <c r="G78" s="31">
        <f>IF(C78&lt;&gt;0,E78/C78,"-")</f>
        <v>1.7121876907803522</v>
      </c>
      <c r="H78" s="31">
        <f>IF(F78&lt;&gt;0,E78/F78,"-")</f>
        <v>1.0003</v>
      </c>
    </row>
    <row r="79" spans="1:8" ht="20.25" hidden="1" customHeight="1" x14ac:dyDescent="0.3">
      <c r="A79" s="19"/>
      <c r="B79" s="4"/>
      <c r="C79" s="20"/>
      <c r="D79" s="20"/>
      <c r="E79" s="20"/>
      <c r="F79" s="20"/>
      <c r="G79" s="21"/>
      <c r="H79" s="21"/>
    </row>
    <row r="80" spans="1:8" ht="15.75" customHeight="1" x14ac:dyDescent="0.25">
      <c r="A80" s="33">
        <v>6631</v>
      </c>
      <c r="B80" s="33" t="s">
        <v>48</v>
      </c>
      <c r="C80" s="34">
        <v>3505.34</v>
      </c>
      <c r="D80" s="34">
        <v>0</v>
      </c>
      <c r="E80" s="34">
        <v>5791.8</v>
      </c>
      <c r="F80" s="34">
        <v>6000</v>
      </c>
      <c r="G80" s="35"/>
      <c r="H80" s="35">
        <f>F80/E80</f>
        <v>1.0359473738734073</v>
      </c>
    </row>
    <row r="81" spans="1:8" s="32" customFormat="1" ht="15" customHeight="1" x14ac:dyDescent="0.2">
      <c r="A81" s="33" t="s">
        <v>49</v>
      </c>
      <c r="B81" s="33" t="s">
        <v>50</v>
      </c>
      <c r="C81" s="34">
        <v>0</v>
      </c>
      <c r="D81" s="34">
        <v>0</v>
      </c>
      <c r="E81" s="34">
        <v>210</v>
      </c>
      <c r="F81" s="34">
        <v>0</v>
      </c>
      <c r="G81" s="35" t="str">
        <f>IF(C81&lt;&gt;0,E81/C81,"-")</f>
        <v>-</v>
      </c>
      <c r="H81" s="35">
        <f>F81/E81</f>
        <v>0</v>
      </c>
    </row>
    <row r="82" spans="1:8" ht="20.25" hidden="1" customHeight="1" x14ac:dyDescent="0.3">
      <c r="A82" s="12"/>
      <c r="B82" s="11"/>
      <c r="C82" s="13"/>
      <c r="D82" s="20"/>
      <c r="E82" s="20"/>
      <c r="F82" s="20"/>
      <c r="G82" s="21"/>
      <c r="H82" s="21"/>
    </row>
    <row r="83" spans="1:8" ht="20.25" hidden="1" customHeight="1" x14ac:dyDescent="0.3">
      <c r="A83" s="12"/>
      <c r="B83" s="11"/>
      <c r="C83" s="13"/>
      <c r="D83" s="20"/>
      <c r="E83" s="20"/>
      <c r="F83" s="20"/>
      <c r="G83" s="21"/>
      <c r="H83" s="21"/>
    </row>
    <row r="84" spans="1:8" ht="20.25" hidden="1" customHeight="1" x14ac:dyDescent="0.3">
      <c r="A84" s="12"/>
      <c r="B84" s="11"/>
      <c r="C84" s="13"/>
      <c r="D84" s="20"/>
      <c r="E84" s="20"/>
      <c r="F84" s="20"/>
      <c r="G84" s="21"/>
      <c r="H84" s="21"/>
    </row>
    <row r="85" spans="1:8" ht="20.25" hidden="1" customHeight="1" x14ac:dyDescent="0.3">
      <c r="A85" s="12"/>
      <c r="B85" s="11"/>
      <c r="C85" s="13"/>
      <c r="D85" s="20"/>
      <c r="E85" s="20"/>
      <c r="F85" s="20"/>
      <c r="G85" s="21"/>
      <c r="H85" s="21"/>
    </row>
    <row r="86" spans="1:8" s="18" customFormat="1" ht="18" customHeight="1" x14ac:dyDescent="0.25">
      <c r="A86" s="15" t="s">
        <v>51</v>
      </c>
      <c r="B86" s="15" t="s">
        <v>52</v>
      </c>
      <c r="C86" s="16">
        <f>SUBTOTAL(9,C87:C99)</f>
        <v>361564.92</v>
      </c>
      <c r="D86" s="16">
        <f>SUBTOTAL(9,D87:D99)</f>
        <v>634830.01</v>
      </c>
      <c r="E86" s="16">
        <f>SUBTOTAL(9,E87:E99)</f>
        <v>676577.6</v>
      </c>
      <c r="F86" s="16">
        <f>SUBTOTAL(9,F87:F99)</f>
        <v>694426.74</v>
      </c>
      <c r="G86" s="17">
        <f>IF(C86&lt;&gt;0,E86/C86,"-")</f>
        <v>1.8712479075680239</v>
      </c>
      <c r="H86" s="17">
        <f>IF(F86&lt;&gt;0,E86/F86,"-")</f>
        <v>0.97429658310680833</v>
      </c>
    </row>
    <row r="87" spans="1:8" ht="20.25" hidden="1" customHeight="1" x14ac:dyDescent="0.3">
      <c r="A87" s="19"/>
      <c r="B87" s="4"/>
      <c r="C87" s="20"/>
      <c r="D87" s="20"/>
      <c r="E87" s="20"/>
      <c r="F87" s="20"/>
      <c r="G87" s="21"/>
      <c r="H87" s="21"/>
    </row>
    <row r="88" spans="1:8" ht="18" customHeight="1" x14ac:dyDescent="0.25">
      <c r="A88" s="22" t="s">
        <v>53</v>
      </c>
      <c r="B88" s="22" t="s">
        <v>54</v>
      </c>
      <c r="C88" s="23">
        <f>SUBTOTAL(9,C89:C98)</f>
        <v>361564.92</v>
      </c>
      <c r="D88" s="23">
        <f>SUBTOTAL(9,D89:D98)</f>
        <v>634830.01</v>
      </c>
      <c r="E88" s="23">
        <f>SUBTOTAL(9,E89:E98)</f>
        <v>676577.6</v>
      </c>
      <c r="F88" s="23">
        <f>SUBTOTAL(9,F89:F98)</f>
        <v>694426.74</v>
      </c>
      <c r="G88" s="24">
        <f>IF(C88&lt;&gt;0,E88/C88,"-")</f>
        <v>1.8712479075680239</v>
      </c>
      <c r="H88" s="24">
        <f>IF(F88&lt;&gt;0,E88/F88,"-")</f>
        <v>0.97429658310680833</v>
      </c>
    </row>
    <row r="89" spans="1:8" ht="20.25" hidden="1" customHeight="1" x14ac:dyDescent="0.3">
      <c r="A89" s="19"/>
      <c r="B89" s="4"/>
      <c r="C89" s="20"/>
      <c r="D89" s="20"/>
      <c r="E89" s="20"/>
      <c r="F89" s="20"/>
      <c r="G89" s="21"/>
      <c r="H89" s="21"/>
    </row>
    <row r="90" spans="1:8" s="28" customFormat="1" ht="409.6" hidden="1" customHeight="1" x14ac:dyDescent="0.2">
      <c r="A90" s="25" t="s">
        <v>53</v>
      </c>
      <c r="B90" s="25" t="s">
        <v>54</v>
      </c>
      <c r="C90" s="26">
        <f>SUBTOTAL(9,C91:C97)</f>
        <v>361564.92</v>
      </c>
      <c r="D90" s="26">
        <f>SUBTOTAL(9,D91:D97)</f>
        <v>634830.01</v>
      </c>
      <c r="E90" s="26">
        <f>SUBTOTAL(9,E91:E97)</f>
        <v>676577.6</v>
      </c>
      <c r="F90" s="26">
        <f>SUBTOTAL(9,F91:F97)</f>
        <v>694426.74</v>
      </c>
      <c r="G90" s="27">
        <f>IF(C90&lt;&gt;0,E90/C90,"-")</f>
        <v>1.8712479075680239</v>
      </c>
      <c r="H90" s="27">
        <f>IF(F90&lt;&gt;0,E90/F90,"-")</f>
        <v>0.97429658310680833</v>
      </c>
    </row>
    <row r="91" spans="1:8" ht="20.25" hidden="1" customHeight="1" x14ac:dyDescent="0.3">
      <c r="A91" s="19"/>
      <c r="B91" s="4"/>
      <c r="C91" s="20"/>
      <c r="D91" s="20"/>
      <c r="E91" s="20"/>
      <c r="F91" s="20"/>
      <c r="G91" s="21"/>
      <c r="H91" s="21"/>
    </row>
    <row r="92" spans="1:8" s="32" customFormat="1" ht="409.6" hidden="1" customHeight="1" x14ac:dyDescent="0.2">
      <c r="A92" s="29" t="s">
        <v>53</v>
      </c>
      <c r="B92" s="29" t="s">
        <v>54</v>
      </c>
      <c r="C92" s="30">
        <f>SUBTOTAL(9,C93:C96)</f>
        <v>361564.92</v>
      </c>
      <c r="D92" s="30">
        <f>SUBTOTAL(9,D93:D96)</f>
        <v>634830.01</v>
      </c>
      <c r="E92" s="30">
        <f>SUBTOTAL(9,E93:E96)</f>
        <v>676577.6</v>
      </c>
      <c r="F92" s="30">
        <f>SUBTOTAL(9,F93:F96)</f>
        <v>694426.74</v>
      </c>
      <c r="G92" s="31">
        <f>IF(C92&lt;&gt;0,E92/C92,"-")</f>
        <v>1.8712479075680239</v>
      </c>
      <c r="H92" s="31">
        <f>IF(F92&lt;&gt;0,E92/F92,"-")</f>
        <v>0.97429658310680833</v>
      </c>
    </row>
    <row r="93" spans="1:8" ht="20.25" hidden="1" customHeight="1" x14ac:dyDescent="0.3">
      <c r="A93" s="19"/>
      <c r="B93" s="4"/>
      <c r="C93" s="20"/>
      <c r="D93" s="20"/>
      <c r="E93" s="20"/>
      <c r="F93" s="20"/>
      <c r="G93" s="21"/>
      <c r="H93" s="21"/>
    </row>
    <row r="94" spans="1:8" s="32" customFormat="1" ht="15" customHeight="1" x14ac:dyDescent="0.2">
      <c r="A94" s="33" t="s">
        <v>55</v>
      </c>
      <c r="B94" s="33" t="s">
        <v>56</v>
      </c>
      <c r="C94" s="34">
        <v>361564.92</v>
      </c>
      <c r="D94" s="34">
        <v>329079.23</v>
      </c>
      <c r="E94" s="34">
        <v>370826.81999999995</v>
      </c>
      <c r="F94" s="34">
        <v>388675.96</v>
      </c>
      <c r="G94" s="35">
        <f>IF(C94&lt;&gt;0,E94/C94,"-")</f>
        <v>1.0256161466106832</v>
      </c>
      <c r="H94" s="35">
        <f>IF(F94&lt;&gt;0,E94/F94,"-")</f>
        <v>0.95407706717955987</v>
      </c>
    </row>
    <row r="95" spans="1:8" s="32" customFormat="1" ht="15" customHeight="1" x14ac:dyDescent="0.2">
      <c r="A95" s="33" t="s">
        <v>57</v>
      </c>
      <c r="B95" s="33" t="s">
        <v>58</v>
      </c>
      <c r="C95" s="34">
        <v>0</v>
      </c>
      <c r="D95" s="34">
        <v>305750.78000000003</v>
      </c>
      <c r="E95" s="34">
        <v>305750.78000000003</v>
      </c>
      <c r="F95" s="34">
        <v>305750.78000000003</v>
      </c>
      <c r="G95" s="35" t="str">
        <f>IF(C95&lt;&gt;0,E95/C95,"-")</f>
        <v>-</v>
      </c>
      <c r="H95" s="35">
        <f>IF(F95&lt;&gt;0,E95/F95,"-")</f>
        <v>1</v>
      </c>
    </row>
    <row r="96" spans="1:8" ht="20.25" hidden="1" customHeight="1" x14ac:dyDescent="0.3">
      <c r="A96" s="12"/>
      <c r="B96" s="11"/>
      <c r="C96" s="13"/>
      <c r="D96" s="20"/>
      <c r="E96" s="20"/>
      <c r="F96" s="20"/>
      <c r="G96" s="21"/>
      <c r="H96" s="21"/>
    </row>
    <row r="97" spans="1:8" ht="20.25" hidden="1" customHeight="1" x14ac:dyDescent="0.3">
      <c r="A97" s="12"/>
      <c r="B97" s="11"/>
      <c r="C97" s="13"/>
      <c r="D97" s="20"/>
      <c r="E97" s="20"/>
      <c r="F97" s="20"/>
      <c r="G97" s="21"/>
      <c r="H97" s="21"/>
    </row>
    <row r="98" spans="1:8" ht="20.25" hidden="1" customHeight="1" x14ac:dyDescent="0.3">
      <c r="A98" s="12"/>
      <c r="B98" s="11"/>
      <c r="C98" s="13"/>
      <c r="D98" s="20"/>
      <c r="E98" s="20"/>
      <c r="F98" s="20"/>
      <c r="G98" s="21"/>
      <c r="H98" s="21"/>
    </row>
    <row r="99" spans="1:8" ht="20.25" hidden="1" customHeight="1" x14ac:dyDescent="0.3">
      <c r="A99" s="12"/>
      <c r="B99" s="11"/>
      <c r="C99" s="13"/>
      <c r="D99" s="20"/>
      <c r="E99" s="20"/>
      <c r="F99" s="20"/>
      <c r="G99" s="21"/>
      <c r="H99" s="21"/>
    </row>
    <row r="100" spans="1:8" s="18" customFormat="1" ht="18" customHeight="1" x14ac:dyDescent="0.25">
      <c r="A100" s="15" t="s">
        <v>59</v>
      </c>
      <c r="B100" s="15" t="s">
        <v>60</v>
      </c>
      <c r="C100" s="16">
        <f>SUBTOTAL(9,C101:C112)</f>
        <v>0</v>
      </c>
      <c r="D100" s="16">
        <f>SUBTOTAL(9,D101:D112)</f>
        <v>0</v>
      </c>
      <c r="E100" s="16">
        <f>SUBTOTAL(9,E101:E112)</f>
        <v>1465.98</v>
      </c>
      <c r="F100" s="16">
        <f>SUBTOTAL(9,F101:F112)</f>
        <v>1500</v>
      </c>
      <c r="G100" s="17" t="str">
        <f>IF(C100&lt;&gt;0,E100/C100,"-")</f>
        <v>-</v>
      </c>
      <c r="H100" s="17">
        <f>IF(F100&lt;&gt;0,E100/F100,"-")</f>
        <v>0.97731999999999997</v>
      </c>
    </row>
    <row r="101" spans="1:8" ht="20.25" hidden="1" customHeight="1" x14ac:dyDescent="0.3">
      <c r="A101" s="19"/>
      <c r="B101" s="4"/>
      <c r="C101" s="20"/>
      <c r="D101" s="20"/>
      <c r="E101" s="20"/>
      <c r="F101" s="20"/>
      <c r="G101" s="21"/>
      <c r="H101" s="21"/>
    </row>
    <row r="102" spans="1:8" ht="18" customHeight="1" x14ac:dyDescent="0.25">
      <c r="A102" s="22" t="s">
        <v>61</v>
      </c>
      <c r="B102" s="22" t="s">
        <v>62</v>
      </c>
      <c r="C102" s="23">
        <f>SUBTOTAL(9,C103:C111)</f>
        <v>0</v>
      </c>
      <c r="D102" s="23">
        <f>SUBTOTAL(9,D103:D111)</f>
        <v>0</v>
      </c>
      <c r="E102" s="23">
        <f>SUBTOTAL(9,E103:E111)</f>
        <v>1465.98</v>
      </c>
      <c r="F102" s="23">
        <f>SUBTOTAL(9,F103:F111)</f>
        <v>1500</v>
      </c>
      <c r="G102" s="24" t="str">
        <f>IF(C102&lt;&gt;0,E102/C102,"-")</f>
        <v>-</v>
      </c>
      <c r="H102" s="24">
        <f>IF(F102&lt;&gt;0,E102/F102,"-")</f>
        <v>0.97731999999999997</v>
      </c>
    </row>
    <row r="103" spans="1:8" ht="20.25" hidden="1" customHeight="1" x14ac:dyDescent="0.3">
      <c r="A103" s="19"/>
      <c r="B103" s="4"/>
      <c r="C103" s="20"/>
      <c r="D103" s="20"/>
      <c r="E103" s="20"/>
      <c r="F103" s="20"/>
      <c r="G103" s="21"/>
      <c r="H103" s="21"/>
    </row>
    <row r="104" spans="1:8" s="28" customFormat="1" ht="409.6" hidden="1" customHeight="1" x14ac:dyDescent="0.2">
      <c r="A104" s="25" t="s">
        <v>61</v>
      </c>
      <c r="B104" s="25" t="s">
        <v>62</v>
      </c>
      <c r="C104" s="26">
        <f>SUBTOTAL(9,C105:C110)</f>
        <v>0</v>
      </c>
      <c r="D104" s="26">
        <f>SUBTOTAL(9,D105:D110)</f>
        <v>0</v>
      </c>
      <c r="E104" s="26">
        <f>SUBTOTAL(9,E105:E110)</f>
        <v>1465.98</v>
      </c>
      <c r="F104" s="26">
        <f>SUBTOTAL(9,F105:F110)</f>
        <v>1500</v>
      </c>
      <c r="G104" s="27" t="str">
        <f>IF(C104&lt;&gt;0,E104/C104,"-")</f>
        <v>-</v>
      </c>
      <c r="H104" s="27">
        <f>IF(F104&lt;&gt;0,E104/F104,"-")</f>
        <v>0.97731999999999997</v>
      </c>
    </row>
    <row r="105" spans="1:8" ht="20.25" hidden="1" customHeight="1" x14ac:dyDescent="0.3">
      <c r="A105" s="19"/>
      <c r="B105" s="4"/>
      <c r="C105" s="20"/>
      <c r="D105" s="20"/>
      <c r="E105" s="20"/>
      <c r="F105" s="20"/>
      <c r="G105" s="21"/>
      <c r="H105" s="21"/>
    </row>
    <row r="106" spans="1:8" s="32" customFormat="1" ht="409.6" hidden="1" customHeight="1" x14ac:dyDescent="0.2">
      <c r="A106" s="29" t="s">
        <v>61</v>
      </c>
      <c r="B106" s="29" t="s">
        <v>62</v>
      </c>
      <c r="C106" s="30">
        <f>SUBTOTAL(9,C107:C109)</f>
        <v>0</v>
      </c>
      <c r="D106" s="30">
        <f>SUBTOTAL(9,D107:D109)</f>
        <v>0</v>
      </c>
      <c r="E106" s="30">
        <f>SUBTOTAL(9,E107:E109)</f>
        <v>1465.98</v>
      </c>
      <c r="F106" s="30">
        <f>SUBTOTAL(9,F107:F109)</f>
        <v>1500</v>
      </c>
      <c r="G106" s="31" t="str">
        <f>IF(C106&lt;&gt;0,E106/C106,"-")</f>
        <v>-</v>
      </c>
      <c r="H106" s="31">
        <f>IF(F106&lt;&gt;0,E106/F106,"-")</f>
        <v>0.97731999999999997</v>
      </c>
    </row>
    <row r="107" spans="1:8" ht="20.25" hidden="1" customHeight="1" x14ac:dyDescent="0.3">
      <c r="A107" s="19"/>
      <c r="B107" s="4"/>
      <c r="C107" s="20"/>
      <c r="D107" s="20"/>
      <c r="E107" s="20"/>
      <c r="F107" s="20"/>
      <c r="G107" s="21"/>
      <c r="H107" s="21"/>
    </row>
    <row r="108" spans="1:8" s="32" customFormat="1" ht="15" customHeight="1" x14ac:dyDescent="0.2">
      <c r="A108" s="33" t="s">
        <v>63</v>
      </c>
      <c r="B108" s="33" t="s">
        <v>62</v>
      </c>
      <c r="C108" s="34"/>
      <c r="D108" s="34">
        <v>0</v>
      </c>
      <c r="E108" s="34">
        <v>1465.98</v>
      </c>
      <c r="F108" s="34">
        <v>1500</v>
      </c>
      <c r="G108" s="35" t="str">
        <f>IF(C108&lt;&gt;0,E108/C108,"-")</f>
        <v>-</v>
      </c>
      <c r="H108" s="35">
        <f>IF(F108&lt;&gt;0,E108/F108,"-")</f>
        <v>0.97731999999999997</v>
      </c>
    </row>
    <row r="109" spans="1:8" ht="20.25" hidden="1" customHeight="1" x14ac:dyDescent="0.3">
      <c r="A109" s="12"/>
      <c r="B109" s="11"/>
      <c r="C109" s="13"/>
      <c r="D109" s="20"/>
      <c r="E109" s="20"/>
      <c r="F109" s="20"/>
      <c r="G109" s="21"/>
      <c r="H109" s="21"/>
    </row>
    <row r="110" spans="1:8" ht="20.25" hidden="1" customHeight="1" x14ac:dyDescent="0.3">
      <c r="A110" s="12"/>
      <c r="B110" s="11"/>
      <c r="C110" s="13"/>
      <c r="D110" s="20"/>
      <c r="E110" s="20"/>
      <c r="F110" s="20"/>
      <c r="G110" s="21"/>
      <c r="H110" s="21"/>
    </row>
    <row r="111" spans="1:8" ht="20.25" hidden="1" customHeight="1" x14ac:dyDescent="0.3">
      <c r="A111" s="12"/>
      <c r="B111" s="11"/>
      <c r="C111" s="13"/>
      <c r="D111" s="20"/>
      <c r="E111" s="20"/>
      <c r="F111" s="20"/>
      <c r="G111" s="21"/>
      <c r="H111" s="21"/>
    </row>
    <row r="112" spans="1:8" ht="20.25" hidden="1" customHeight="1" x14ac:dyDescent="0.3">
      <c r="A112" s="12"/>
      <c r="B112" s="11"/>
      <c r="C112" s="13"/>
      <c r="D112" s="20"/>
      <c r="E112" s="20"/>
      <c r="F112" s="20"/>
      <c r="G112" s="21"/>
      <c r="H112" s="21"/>
    </row>
    <row r="113" spans="1:8" ht="20.25" hidden="1" customHeight="1" x14ac:dyDescent="0.3">
      <c r="A113" s="4"/>
      <c r="B113" s="4"/>
      <c r="C113" s="20"/>
      <c r="D113" s="20"/>
      <c r="E113" s="20"/>
      <c r="F113" s="20"/>
      <c r="G113" s="21"/>
      <c r="H113" s="21"/>
    </row>
    <row r="114" spans="1:8" s="10" customFormat="1" ht="18" customHeight="1" x14ac:dyDescent="0.25">
      <c r="A114" s="7" t="s">
        <v>64</v>
      </c>
      <c r="B114" s="7" t="s">
        <v>65</v>
      </c>
      <c r="C114" s="8">
        <f>SUBTOTAL(9,C115:C129)</f>
        <v>0</v>
      </c>
      <c r="D114" s="8">
        <f>SUBTOTAL(9,D115:D129)</f>
        <v>0</v>
      </c>
      <c r="E114" s="8">
        <f>SUBTOTAL(9,E115:E129)</f>
        <v>13244.852999999999</v>
      </c>
      <c r="F114" s="8">
        <f>SUBTOTAL(9,F115:F129)</f>
        <v>15000</v>
      </c>
      <c r="G114" s="9" t="str">
        <f>IF(C114&lt;&gt;0,E114/C114,"-")</f>
        <v>-</v>
      </c>
      <c r="H114" s="9">
        <f>IF(F114&lt;&gt;0,E114/F114,"-")</f>
        <v>0.88299019999999995</v>
      </c>
    </row>
    <row r="115" spans="1:8" s="10" customFormat="1" ht="20.25" hidden="1" customHeight="1" x14ac:dyDescent="0.25">
      <c r="A115" s="11"/>
      <c r="B115" s="12"/>
      <c r="C115" s="13"/>
      <c r="D115" s="13"/>
      <c r="E115" s="13"/>
      <c r="F115" s="13"/>
      <c r="G115" s="14"/>
      <c r="H115" s="14"/>
    </row>
    <row r="116" spans="1:8" s="18" customFormat="1" ht="18" customHeight="1" x14ac:dyDescent="0.25">
      <c r="A116" s="15" t="s">
        <v>66</v>
      </c>
      <c r="B116" s="15" t="s">
        <v>67</v>
      </c>
      <c r="C116" s="16">
        <f>SUBTOTAL(9,C117:C128)</f>
        <v>0</v>
      </c>
      <c r="D116" s="16">
        <f>SUBTOTAL(9,D117:D128)</f>
        <v>0</v>
      </c>
      <c r="E116" s="16">
        <f>SUBTOTAL(9,E117:E128)</f>
        <v>13244.852999999999</v>
      </c>
      <c r="F116" s="16">
        <f>SUBTOTAL(9,F117:F128)</f>
        <v>15000</v>
      </c>
      <c r="G116" s="17" t="str">
        <f>IF(C116&lt;&gt;0,E116/C116,"-")</f>
        <v>-</v>
      </c>
      <c r="H116" s="17">
        <f>IF(F116&lt;&gt;0,E116/F116,"-")</f>
        <v>0.88299019999999995</v>
      </c>
    </row>
    <row r="117" spans="1:8" ht="20.25" hidden="1" customHeight="1" x14ac:dyDescent="0.3">
      <c r="A117" s="19"/>
      <c r="B117" s="4"/>
      <c r="C117" s="20"/>
      <c r="D117" s="20"/>
      <c r="E117" s="20"/>
      <c r="F117" s="20"/>
      <c r="G117" s="21"/>
      <c r="H117" s="21"/>
    </row>
    <row r="118" spans="1:8" ht="18" customHeight="1" x14ac:dyDescent="0.25">
      <c r="A118" s="22" t="s">
        <v>68</v>
      </c>
      <c r="B118" s="22" t="s">
        <v>69</v>
      </c>
      <c r="C118" s="23">
        <f>SUBTOTAL(9,C119:C127)</f>
        <v>0</v>
      </c>
      <c r="D118" s="23">
        <f>SUBTOTAL(9,D119:D127)</f>
        <v>0</v>
      </c>
      <c r="E118" s="23">
        <f>SUBTOTAL(9,E119:E127)</f>
        <v>13244.852999999999</v>
      </c>
      <c r="F118" s="23">
        <f>SUBTOTAL(9,F119:F127)</f>
        <v>15000</v>
      </c>
      <c r="G118" s="24" t="str">
        <f>IF(C118&lt;&gt;0,E118/C118,"-")</f>
        <v>-</v>
      </c>
      <c r="H118" s="24">
        <f>IF(F118&lt;&gt;0,E118/F118,"-")</f>
        <v>0.88299019999999995</v>
      </c>
    </row>
    <row r="119" spans="1:8" ht="20.25" hidden="1" customHeight="1" x14ac:dyDescent="0.3">
      <c r="A119" s="19"/>
      <c r="B119" s="4"/>
      <c r="C119" s="20"/>
      <c r="D119" s="20"/>
      <c r="E119" s="20"/>
      <c r="F119" s="20"/>
      <c r="G119" s="21"/>
      <c r="H119" s="21"/>
    </row>
    <row r="120" spans="1:8" s="28" customFormat="1" ht="409.6" hidden="1" customHeight="1" x14ac:dyDescent="0.2">
      <c r="A120" s="25" t="s">
        <v>68</v>
      </c>
      <c r="B120" s="25" t="s">
        <v>69</v>
      </c>
      <c r="C120" s="26">
        <f>SUBTOTAL(9,C121:C126)</f>
        <v>0</v>
      </c>
      <c r="D120" s="26">
        <f>SUBTOTAL(9,D121:D126)</f>
        <v>0</v>
      </c>
      <c r="E120" s="26">
        <f>SUBTOTAL(9,E121:E126)</f>
        <v>13244.852999999999</v>
      </c>
      <c r="F120" s="26">
        <f>SUBTOTAL(9,F121:F126)</f>
        <v>15000</v>
      </c>
      <c r="G120" s="27" t="str">
        <f>IF(C120&lt;&gt;0,E120/C120,"-")</f>
        <v>-</v>
      </c>
      <c r="H120" s="27">
        <f>IF(F120&lt;&gt;0,E120/F120,"-")</f>
        <v>0.88299019999999995</v>
      </c>
    </row>
    <row r="121" spans="1:8" ht="20.25" hidden="1" customHeight="1" x14ac:dyDescent="0.3">
      <c r="A121" s="19"/>
      <c r="B121" s="4"/>
      <c r="C121" s="20"/>
      <c r="D121" s="20"/>
      <c r="E121" s="20"/>
      <c r="F121" s="20"/>
      <c r="G121" s="21"/>
      <c r="H121" s="21"/>
    </row>
    <row r="122" spans="1:8" s="32" customFormat="1" ht="409.6" hidden="1" customHeight="1" x14ac:dyDescent="0.2">
      <c r="A122" s="29" t="s">
        <v>68</v>
      </c>
      <c r="B122" s="29" t="s">
        <v>69</v>
      </c>
      <c r="C122" s="30">
        <f>SUBTOTAL(9,C123:C125)</f>
        <v>0</v>
      </c>
      <c r="D122" s="30">
        <f>SUBTOTAL(9,D123:D125)</f>
        <v>0</v>
      </c>
      <c r="E122" s="30">
        <f>SUBTOTAL(9,E123:E125)</f>
        <v>13244.852999999999</v>
      </c>
      <c r="F122" s="30">
        <f>SUBTOTAL(9,F123:F125)</f>
        <v>15000</v>
      </c>
      <c r="G122" s="31" t="str">
        <f>IF(C122&lt;&gt;0,E122/C122,"-")</f>
        <v>-</v>
      </c>
      <c r="H122" s="31">
        <f>IF(F122&lt;&gt;0,E122/F122,"-")</f>
        <v>0.88299019999999995</v>
      </c>
    </row>
    <row r="123" spans="1:8" ht="20.25" hidden="1" customHeight="1" x14ac:dyDescent="0.3">
      <c r="A123" s="19"/>
      <c r="B123" s="4"/>
      <c r="C123" s="20"/>
      <c r="D123" s="20"/>
      <c r="E123" s="20"/>
      <c r="F123" s="20"/>
      <c r="G123" s="21"/>
      <c r="H123" s="21"/>
    </row>
    <row r="124" spans="1:8" s="32" customFormat="1" ht="15" customHeight="1" x14ac:dyDescent="0.2">
      <c r="A124" s="33" t="s">
        <v>70</v>
      </c>
      <c r="B124" s="33" t="s">
        <v>71</v>
      </c>
      <c r="C124" s="34"/>
      <c r="D124" s="34">
        <v>0</v>
      </c>
      <c r="E124" s="34">
        <v>13244.852999999999</v>
      </c>
      <c r="F124" s="34">
        <v>15000</v>
      </c>
      <c r="G124" s="35" t="str">
        <f>IF(C124&lt;&gt;0,E124/C124,"-")</f>
        <v>-</v>
      </c>
      <c r="H124" s="35">
        <f>IF(F124&lt;&gt;0,E124/F124,"-")</f>
        <v>0.88299019999999995</v>
      </c>
    </row>
    <row r="125" spans="1:8" ht="20.25" hidden="1" customHeight="1" x14ac:dyDescent="0.3">
      <c r="A125" s="12"/>
      <c r="B125" s="11"/>
      <c r="C125" s="13"/>
      <c r="D125" s="20"/>
      <c r="E125" s="20"/>
      <c r="F125" s="20"/>
      <c r="G125" s="21"/>
      <c r="H125" s="21"/>
    </row>
    <row r="126" spans="1:8" ht="20.25" hidden="1" customHeight="1" x14ac:dyDescent="0.3">
      <c r="A126" s="12"/>
      <c r="B126" s="11"/>
      <c r="C126" s="13"/>
      <c r="D126" s="20"/>
      <c r="E126" s="20"/>
      <c r="F126" s="20"/>
      <c r="G126" s="21"/>
      <c r="H126" s="21"/>
    </row>
    <row r="127" spans="1:8" ht="20.25" hidden="1" customHeight="1" x14ac:dyDescent="0.3">
      <c r="A127" s="12"/>
      <c r="B127" s="11"/>
      <c r="C127" s="13"/>
      <c r="D127" s="20"/>
      <c r="E127" s="20"/>
      <c r="F127" s="20"/>
      <c r="G127" s="21"/>
      <c r="H127" s="21"/>
    </row>
    <row r="128" spans="1:8" ht="20.25" hidden="1" customHeight="1" x14ac:dyDescent="0.3">
      <c r="A128" s="12"/>
      <c r="B128" s="11"/>
      <c r="C128" s="13"/>
      <c r="D128" s="20"/>
      <c r="E128" s="20"/>
      <c r="F128" s="20"/>
      <c r="G128" s="21"/>
      <c r="H128" s="21"/>
    </row>
    <row r="129" spans="1:8" ht="20.25" hidden="1" customHeight="1" x14ac:dyDescent="0.3">
      <c r="A129" s="4"/>
      <c r="B129" s="4"/>
      <c r="C129" s="20"/>
      <c r="D129" s="20"/>
      <c r="E129" s="20"/>
      <c r="F129" s="20"/>
      <c r="G129" s="21"/>
      <c r="H129" s="21"/>
    </row>
    <row r="130" spans="1:8" ht="20.25" hidden="1" customHeight="1" x14ac:dyDescent="0.3">
      <c r="A130" s="4"/>
      <c r="B130" s="4"/>
      <c r="C130" s="20"/>
      <c r="D130" s="20"/>
      <c r="E130" s="20"/>
      <c r="F130" s="20"/>
      <c r="G130" s="21"/>
      <c r="H130" s="21"/>
    </row>
    <row r="131" spans="1:8" ht="20.25" customHeight="1" x14ac:dyDescent="0.25">
      <c r="A131" s="7" t="s">
        <v>72</v>
      </c>
      <c r="B131" s="36"/>
      <c r="C131" s="8">
        <f>SUBTOTAL(9,C17:C130)</f>
        <v>706466.67</v>
      </c>
      <c r="D131" s="8">
        <f>SUBTOTAL(9,D17:D130)</f>
        <v>980592.55</v>
      </c>
      <c r="E131" s="8">
        <f>SUBTOTAL(9,E17:E130)</f>
        <v>1160270.7829999998</v>
      </c>
      <c r="F131" s="8">
        <f>SUBTOTAL(9,F17:F130)</f>
        <v>1175272.3800000001</v>
      </c>
      <c r="G131" s="9">
        <f>IF(C131&lt;&gt;0,E131/C131,"-")</f>
        <v>1.6423574278458173</v>
      </c>
      <c r="H131" s="9">
        <f>IF(F131&lt;&gt;0,E131/F131,"-")</f>
        <v>0.98723564234530869</v>
      </c>
    </row>
    <row r="132" spans="1:8" x14ac:dyDescent="0.25">
      <c r="B132" s="37"/>
      <c r="C132" s="38"/>
      <c r="D132" s="38"/>
      <c r="E132" s="38"/>
      <c r="F132" s="38"/>
      <c r="G132" s="39"/>
      <c r="H132" s="39"/>
    </row>
    <row r="133" spans="1:8" ht="63.75" customHeight="1" x14ac:dyDescent="0.25">
      <c r="A133" s="40" t="str">
        <f>A6</f>
        <v>Brojčana oznaka i naziv</v>
      </c>
      <c r="B133" s="41"/>
      <c r="C133" s="6" t="str">
        <f t="shared" ref="C133:H133" si="0">C6</f>
        <v>Izvršenje 2022.</v>
      </c>
      <c r="D133" s="6" t="str">
        <f t="shared" si="0"/>
        <v xml:space="preserve">Izvorni plan 2023. </v>
      </c>
      <c r="E133" s="6" t="str">
        <f t="shared" si="0"/>
        <v>Izvršenje 2023.</v>
      </c>
      <c r="F133" s="6" t="str">
        <f t="shared" si="0"/>
        <v>Tekući plan 2023. (III Rebalans)</v>
      </c>
      <c r="G133" s="42" t="str">
        <f t="shared" si="0"/>
        <v>Indeks izvršenje / izvršenje prethodne godine</v>
      </c>
      <c r="H133" s="42" t="str">
        <f t="shared" si="0"/>
        <v>Indeks izvršenje /tekući plan</v>
      </c>
    </row>
    <row r="134" spans="1:8" s="10" customFormat="1" ht="18" customHeight="1" x14ac:dyDescent="0.25">
      <c r="A134" s="7" t="s">
        <v>73</v>
      </c>
      <c r="B134" s="43" t="s">
        <v>74</v>
      </c>
      <c r="C134" s="8">
        <f>SUBTOTAL(9,C135:C340)</f>
        <v>538873.51000000013</v>
      </c>
      <c r="D134" s="8">
        <f>SUBTOTAL(9,D135:D340)</f>
        <v>494717.27000000008</v>
      </c>
      <c r="E134" s="8">
        <f>SUBTOTAL(9,E135:E340)</f>
        <v>602335.2300000001</v>
      </c>
      <c r="F134" s="8">
        <f>SUBTOTAL(9,F135:F340)</f>
        <v>659491.86999999988</v>
      </c>
      <c r="G134" s="9">
        <f>IF(C134&lt;&gt;0,E134/C134,"-")</f>
        <v>1.1177673773572576</v>
      </c>
      <c r="H134" s="9">
        <f>IF(F134&lt;&gt;0,E134/F134,"-")</f>
        <v>0.91333230537019383</v>
      </c>
    </row>
    <row r="135" spans="1:8" ht="30" hidden="1" customHeight="1" x14ac:dyDescent="0.3">
      <c r="A135" s="19"/>
      <c r="B135" s="5"/>
      <c r="C135" s="20"/>
      <c r="D135" s="20"/>
      <c r="E135" s="20"/>
      <c r="F135" s="44"/>
      <c r="G135" s="45"/>
      <c r="H135" s="45"/>
    </row>
    <row r="136" spans="1:8" s="10" customFormat="1" ht="18" customHeight="1" x14ac:dyDescent="0.25">
      <c r="A136" s="15" t="s">
        <v>75</v>
      </c>
      <c r="B136" s="46" t="s">
        <v>76</v>
      </c>
      <c r="C136" s="16">
        <f>SUBTOTAL(9,C137:C197)</f>
        <v>255929.28</v>
      </c>
      <c r="D136" s="16">
        <f>SUBTOTAL(9,D137:D197)</f>
        <v>260965.91</v>
      </c>
      <c r="E136" s="16">
        <f>SUBTOTAL(9,E137:E197)</f>
        <v>310685.19</v>
      </c>
      <c r="F136" s="16">
        <f>SUBTOTAL(9,F137:F197)</f>
        <v>329945.45999999996</v>
      </c>
      <c r="G136" s="17">
        <f>IF(C136&lt;&gt;0,E136/C136,"-")</f>
        <v>1.2139493769528833</v>
      </c>
      <c r="H136" s="17">
        <f>IF(F136&lt;&gt;0,E136/F136,"-")</f>
        <v>0.94162589780747408</v>
      </c>
    </row>
    <row r="137" spans="1:8" ht="30" hidden="1" customHeight="1" x14ac:dyDescent="0.25">
      <c r="A137" s="47"/>
      <c r="B137" s="1"/>
      <c r="C137" s="48"/>
      <c r="D137" s="48"/>
      <c r="E137" s="48"/>
      <c r="F137" s="44"/>
      <c r="G137" s="45"/>
      <c r="H137" s="45"/>
    </row>
    <row r="138" spans="1:8" s="10" customFormat="1" ht="18" customHeight="1" x14ac:dyDescent="0.25">
      <c r="A138" s="49" t="s">
        <v>77</v>
      </c>
      <c r="B138" s="50" t="s">
        <v>78</v>
      </c>
      <c r="C138" s="51">
        <f>SUBTOTAL(9,C139:C158)</f>
        <v>192330.44</v>
      </c>
      <c r="D138" s="51">
        <f>SUBTOTAL(9,D139:D158)</f>
        <v>198754.49</v>
      </c>
      <c r="E138" s="51">
        <f>SUBTOTAL(9,E139:E158)</f>
        <v>237089.12000000002</v>
      </c>
      <c r="F138" s="51">
        <f>SUBTOTAL(9,F139:F158)</f>
        <v>252205.22</v>
      </c>
      <c r="G138" s="52">
        <f>IF(C138&lt;&gt;0,E138/C138,"-")</f>
        <v>1.2327176082995497</v>
      </c>
      <c r="H138" s="52">
        <f>IF(F138&lt;&gt;0,E138/F138,"-")</f>
        <v>0.9400642857431738</v>
      </c>
    </row>
    <row r="139" spans="1:8" ht="30" hidden="1" customHeight="1" x14ac:dyDescent="0.25">
      <c r="A139" s="47"/>
      <c r="B139" s="37"/>
      <c r="C139" s="38"/>
      <c r="D139" s="13"/>
      <c r="E139" s="13"/>
      <c r="F139" s="44"/>
      <c r="G139" s="45"/>
      <c r="H139" s="45"/>
    </row>
    <row r="140" spans="1:8" ht="409.6" hidden="1" customHeight="1" x14ac:dyDescent="0.25">
      <c r="A140" s="53" t="s">
        <v>77</v>
      </c>
      <c r="B140" s="54" t="s">
        <v>78</v>
      </c>
      <c r="C140" s="55">
        <f>SUBTOTAL(9,C141:C157)</f>
        <v>192330.44</v>
      </c>
      <c r="D140" s="55">
        <f>SUBTOTAL(9,D141:D157)</f>
        <v>198754.49</v>
      </c>
      <c r="E140" s="55">
        <f>SUBTOTAL(9,E141:E157)</f>
        <v>237089.12000000002</v>
      </c>
      <c r="F140" s="55">
        <f>SUBTOTAL(9,F141:F157)</f>
        <v>252205.22</v>
      </c>
      <c r="G140" s="56">
        <f>IF(C140&lt;&gt;0,E140/C140,"-")</f>
        <v>1.2327176082995497</v>
      </c>
      <c r="H140" s="56">
        <f>IF(F140&lt;&gt;0,E140/F140,"-")</f>
        <v>0.9400642857431738</v>
      </c>
    </row>
    <row r="141" spans="1:8" ht="30" hidden="1" customHeight="1" x14ac:dyDescent="0.25">
      <c r="A141" s="47"/>
      <c r="B141" s="37"/>
      <c r="C141" s="38"/>
      <c r="D141" s="57"/>
      <c r="E141" s="57"/>
      <c r="F141" s="44"/>
      <c r="G141" s="45"/>
      <c r="H141" s="45"/>
    </row>
    <row r="142" spans="1:8" ht="409.6" hidden="1" customHeight="1" x14ac:dyDescent="0.25">
      <c r="A142" s="58" t="s">
        <v>77</v>
      </c>
      <c r="B142" s="59" t="s">
        <v>78</v>
      </c>
      <c r="C142" s="60">
        <f>SUBTOTAL(9,C143:C156)</f>
        <v>192330.44</v>
      </c>
      <c r="D142" s="60">
        <f>SUBTOTAL(9,D143:D156)</f>
        <v>198754.49</v>
      </c>
      <c r="E142" s="60">
        <f>SUBTOTAL(9,E143:E156)</f>
        <v>237089.12000000002</v>
      </c>
      <c r="F142" s="60">
        <f>SUBTOTAL(9,F143:F156)</f>
        <v>252205.22</v>
      </c>
      <c r="G142" s="61">
        <f>IF(C142&lt;&gt;0,E142/C142,"-")</f>
        <v>1.2327176082995497</v>
      </c>
      <c r="H142" s="61">
        <f>IF(F142&lt;&gt;0,E142/F142,"-")</f>
        <v>0.9400642857431738</v>
      </c>
    </row>
    <row r="143" spans="1:8" ht="30" hidden="1" customHeight="1" x14ac:dyDescent="0.25">
      <c r="A143" s="47"/>
      <c r="B143" s="37"/>
      <c r="C143" s="38"/>
      <c r="D143" s="62"/>
      <c r="E143" s="62"/>
      <c r="F143" s="44"/>
      <c r="G143" s="45"/>
      <c r="H143" s="45"/>
    </row>
    <row r="144" spans="1:8" ht="409.6" hidden="1" customHeight="1" x14ac:dyDescent="0.25">
      <c r="A144" s="63" t="s">
        <v>77</v>
      </c>
      <c r="B144" s="64" t="s">
        <v>78</v>
      </c>
      <c r="C144" s="65">
        <f>SUBTOTAL(9,C145:C155)</f>
        <v>192330.44</v>
      </c>
      <c r="D144" s="65">
        <f>SUBTOTAL(9,D145:D155)</f>
        <v>198754.49</v>
      </c>
      <c r="E144" s="65">
        <f>SUBTOTAL(9,E145:E155)</f>
        <v>237089.12000000002</v>
      </c>
      <c r="F144" s="65">
        <f>SUBTOTAL(9,F145:F155)</f>
        <v>252205.22</v>
      </c>
      <c r="G144" s="66">
        <f>IF(C144&lt;&gt;0,E144/C144,"-")</f>
        <v>1.2327176082995497</v>
      </c>
      <c r="H144" s="66">
        <f>IF(F144&lt;&gt;0,E144/F144,"-")</f>
        <v>0.9400642857431738</v>
      </c>
    </row>
    <row r="145" spans="1:8" ht="30" hidden="1" customHeight="1" x14ac:dyDescent="0.25">
      <c r="A145" s="47"/>
      <c r="B145" s="37"/>
      <c r="C145" s="38"/>
      <c r="D145" s="67"/>
      <c r="E145" s="67"/>
      <c r="F145" s="44"/>
      <c r="G145" s="45"/>
      <c r="H145" s="45"/>
    </row>
    <row r="146" spans="1:8" ht="409.6" hidden="1" customHeight="1" x14ac:dyDescent="0.25">
      <c r="A146" s="68" t="s">
        <v>77</v>
      </c>
      <c r="B146" s="69" t="s">
        <v>78</v>
      </c>
      <c r="C146" s="70">
        <f>SUBTOTAL(9,C147:C154)</f>
        <v>192330.44</v>
      </c>
      <c r="D146" s="70">
        <f>SUBTOTAL(9,D147:D154)</f>
        <v>198754.49</v>
      </c>
      <c r="E146" s="70">
        <f>SUBTOTAL(9,E147:E154)</f>
        <v>237089.12000000002</v>
      </c>
      <c r="F146" s="70">
        <f>SUBTOTAL(9,F147:F154)</f>
        <v>252205.22</v>
      </c>
      <c r="G146" s="71">
        <f>IF(C146&lt;&gt;0,E146/C146,"-")</f>
        <v>1.2327176082995497</v>
      </c>
      <c r="H146" s="71">
        <f>IF(F146&lt;&gt;0,E146/F146,"-")</f>
        <v>0.9400642857431738</v>
      </c>
    </row>
    <row r="147" spans="1:8" ht="22.5" hidden="1" customHeight="1" x14ac:dyDescent="0.25">
      <c r="A147" s="47"/>
      <c r="B147" s="37"/>
      <c r="C147" s="38"/>
      <c r="D147" s="67"/>
      <c r="E147" s="67"/>
      <c r="F147" s="67"/>
      <c r="G147" s="72"/>
      <c r="H147" s="72"/>
    </row>
    <row r="148" spans="1:8" ht="409.6" hidden="1" customHeight="1" x14ac:dyDescent="0.25">
      <c r="A148" s="73" t="s">
        <v>77</v>
      </c>
      <c r="B148" s="74" t="s">
        <v>78</v>
      </c>
      <c r="C148" s="67">
        <f>SUBTOTAL(9,C149:C153)</f>
        <v>192330.44</v>
      </c>
      <c r="D148" s="67">
        <f>SUBTOTAL(9,D149:D153)</f>
        <v>198754.49</v>
      </c>
      <c r="E148" s="67">
        <f>SUBTOTAL(9,E149:E153)</f>
        <v>237089.12000000002</v>
      </c>
      <c r="F148" s="67">
        <f>SUBTOTAL(9,F149:F153)</f>
        <v>252205.22</v>
      </c>
      <c r="G148" s="72">
        <f>IF(C148&lt;&gt;0,E148/C148,"-")</f>
        <v>1.2327176082995497</v>
      </c>
      <c r="H148" s="72">
        <f>IF(F148&lt;&gt;0,E148/F148,"-")</f>
        <v>0.9400642857431738</v>
      </c>
    </row>
    <row r="149" spans="1:8" ht="30" hidden="1" customHeight="1" x14ac:dyDescent="0.25">
      <c r="A149" s="47"/>
      <c r="B149" s="37"/>
      <c r="C149" s="38"/>
      <c r="D149" s="75"/>
      <c r="E149" s="75"/>
      <c r="F149" s="44"/>
      <c r="G149" s="45"/>
      <c r="H149" s="45"/>
    </row>
    <row r="150" spans="1:8" ht="15" customHeight="1" x14ac:dyDescent="0.25">
      <c r="A150" s="33" t="s">
        <v>79</v>
      </c>
      <c r="B150" s="76" t="s">
        <v>80</v>
      </c>
      <c r="C150" s="34">
        <v>186998.01</v>
      </c>
      <c r="D150" s="34">
        <v>191826.36</v>
      </c>
      <c r="E150" s="34">
        <v>229406.81000000003</v>
      </c>
      <c r="F150" s="34">
        <v>243120.62</v>
      </c>
      <c r="G150" s="35">
        <f>IF(C150&lt;&gt;0,0/C150,"-")</f>
        <v>0</v>
      </c>
      <c r="H150" s="35">
        <f>IF(F150&lt;&gt;0,E150/F150,"-")</f>
        <v>0.94359256734373265</v>
      </c>
    </row>
    <row r="151" spans="1:8" ht="15" customHeight="1" x14ac:dyDescent="0.25">
      <c r="A151" s="33" t="s">
        <v>81</v>
      </c>
      <c r="B151" s="76" t="s">
        <v>82</v>
      </c>
      <c r="C151" s="34">
        <v>4487.1000000000004</v>
      </c>
      <c r="D151" s="34">
        <v>5972.53</v>
      </c>
      <c r="E151" s="34">
        <v>6588.76</v>
      </c>
      <c r="F151" s="34">
        <v>8000</v>
      </c>
      <c r="G151" s="35">
        <f>IF(C151&lt;&gt;0,0/C151,"-")</f>
        <v>0</v>
      </c>
      <c r="H151" s="35">
        <f>IF(F151&lt;&gt;0,E151/F151,"-")</f>
        <v>0.82359500000000008</v>
      </c>
    </row>
    <row r="152" spans="1:8" ht="15" customHeight="1" x14ac:dyDescent="0.25">
      <c r="A152" s="33" t="s">
        <v>83</v>
      </c>
      <c r="B152" s="76" t="s">
        <v>84</v>
      </c>
      <c r="C152" s="34">
        <v>845.33</v>
      </c>
      <c r="D152" s="34">
        <v>955.6</v>
      </c>
      <c r="E152" s="34">
        <v>1093.55</v>
      </c>
      <c r="F152" s="34">
        <v>1084.5999999999999</v>
      </c>
      <c r="G152" s="35">
        <f>IF(C152&lt;&gt;0,0/C152,"-")</f>
        <v>0</v>
      </c>
      <c r="H152" s="35">
        <f>IF(F152&lt;&gt;0,E152/F152,"-")</f>
        <v>1.008251890097732</v>
      </c>
    </row>
    <row r="153" spans="1:8" hidden="1" x14ac:dyDescent="0.25">
      <c r="A153" s="37"/>
      <c r="B153" s="37"/>
      <c r="C153" s="38"/>
      <c r="D153" s="34"/>
      <c r="E153" s="34"/>
      <c r="F153" s="34"/>
      <c r="G153" s="35"/>
      <c r="H153" s="35"/>
    </row>
    <row r="154" spans="1:8" hidden="1" x14ac:dyDescent="0.25">
      <c r="A154" s="37"/>
      <c r="B154" s="37"/>
      <c r="C154" s="38"/>
      <c r="D154" s="38"/>
      <c r="E154" s="38"/>
      <c r="F154" s="44"/>
      <c r="G154" s="45"/>
      <c r="H154" s="45"/>
    </row>
    <row r="155" spans="1:8" ht="20.100000000000001" hidden="1" customHeight="1" x14ac:dyDescent="0.25">
      <c r="A155" s="37"/>
      <c r="B155" s="37"/>
      <c r="C155" s="38"/>
      <c r="D155" s="38"/>
      <c r="E155" s="38"/>
      <c r="F155" s="44"/>
      <c r="G155" s="45"/>
      <c r="H155" s="45"/>
    </row>
    <row r="156" spans="1:8" ht="20.100000000000001" hidden="1" customHeight="1" x14ac:dyDescent="0.25">
      <c r="A156" s="37"/>
      <c r="B156" s="37"/>
      <c r="C156" s="38"/>
      <c r="D156" s="38"/>
      <c r="E156" s="38"/>
      <c r="F156" s="44"/>
      <c r="G156" s="45"/>
      <c r="H156" s="45"/>
    </row>
    <row r="157" spans="1:8" ht="20.100000000000001" hidden="1" customHeight="1" x14ac:dyDescent="0.25">
      <c r="A157" s="37"/>
      <c r="B157" s="37"/>
      <c r="C157" s="38"/>
      <c r="D157" s="38"/>
      <c r="E157" s="38"/>
      <c r="F157" s="44"/>
      <c r="G157" s="45"/>
      <c r="H157" s="45"/>
    </row>
    <row r="158" spans="1:8" ht="20.100000000000001" hidden="1" customHeight="1" x14ac:dyDescent="0.25">
      <c r="A158" s="37"/>
      <c r="B158" s="37"/>
      <c r="C158" s="38"/>
      <c r="D158" s="38"/>
      <c r="E158" s="38"/>
      <c r="F158" s="44"/>
      <c r="G158" s="45"/>
      <c r="H158" s="45"/>
    </row>
    <row r="159" spans="1:8" s="10" customFormat="1" ht="18" customHeight="1" x14ac:dyDescent="0.25">
      <c r="A159" s="49" t="s">
        <v>85</v>
      </c>
      <c r="B159" s="50" t="s">
        <v>86</v>
      </c>
      <c r="C159" s="51">
        <f>SUBTOTAL(9,C160:C177)</f>
        <v>33639.550000000003</v>
      </c>
      <c r="D159" s="51">
        <f>SUBTOTAL(9,D160:D177)</f>
        <v>27871.789999999997</v>
      </c>
      <c r="E159" s="51">
        <f>SUBTOTAL(9,E160:E177)</f>
        <v>34524.199999999997</v>
      </c>
      <c r="F159" s="51">
        <f>SUBTOTAL(9,F160:F177)</f>
        <v>34604.509999999995</v>
      </c>
      <c r="G159" s="52">
        <f>IF(C159&lt;&gt;0,E159/C159,"-")</f>
        <v>1.0262979142110995</v>
      </c>
      <c r="H159" s="52">
        <f>IF(F159&lt;&gt;0,E159/F159,"-")</f>
        <v>0.99767920424245282</v>
      </c>
    </row>
    <row r="160" spans="1:8" ht="30" hidden="1" customHeight="1" x14ac:dyDescent="0.25">
      <c r="A160" s="47"/>
      <c r="B160" s="37"/>
      <c r="C160" s="38"/>
      <c r="D160" s="13"/>
      <c r="E160" s="13"/>
      <c r="F160" s="44"/>
      <c r="G160" s="45"/>
      <c r="H160" s="45"/>
    </row>
    <row r="161" spans="1:11" ht="409.6" hidden="1" customHeight="1" x14ac:dyDescent="0.25">
      <c r="A161" s="53" t="s">
        <v>85</v>
      </c>
      <c r="B161" s="54" t="s">
        <v>86</v>
      </c>
      <c r="C161" s="55">
        <f>SUBTOTAL(9,C162:C176)</f>
        <v>33639.550000000003</v>
      </c>
      <c r="D161" s="55">
        <f>SUBTOTAL(9,D162:D176)</f>
        <v>27871.789999999997</v>
      </c>
      <c r="E161" s="55">
        <f>SUBTOTAL(9,E162:E176)</f>
        <v>34524.199999999997</v>
      </c>
      <c r="F161" s="55">
        <f>SUBTOTAL(9,F162:F176)</f>
        <v>34604.509999999995</v>
      </c>
      <c r="G161" s="56">
        <f>IF(C161&lt;&gt;0,E161/C161,"-")</f>
        <v>1.0262979142110995</v>
      </c>
      <c r="H161" s="56">
        <f>IF(F161&lt;&gt;0,E161/F161,"-")</f>
        <v>0.99767920424245282</v>
      </c>
    </row>
    <row r="162" spans="1:11" ht="30" hidden="1" customHeight="1" x14ac:dyDescent="0.25">
      <c r="A162" s="47"/>
      <c r="B162" s="37"/>
      <c r="C162" s="38"/>
      <c r="D162" s="57"/>
      <c r="E162" s="57"/>
      <c r="F162" s="44"/>
      <c r="G162" s="45"/>
      <c r="H162" s="45"/>
    </row>
    <row r="163" spans="1:11" ht="409.6" hidden="1" customHeight="1" x14ac:dyDescent="0.25">
      <c r="A163" s="58" t="s">
        <v>85</v>
      </c>
      <c r="B163" s="59" t="s">
        <v>86</v>
      </c>
      <c r="C163" s="60">
        <f>SUBTOTAL(9,C164:C175)</f>
        <v>33639.550000000003</v>
      </c>
      <c r="D163" s="60">
        <f>SUBTOTAL(9,D164:D175)</f>
        <v>27871.789999999997</v>
      </c>
      <c r="E163" s="60">
        <f>SUBTOTAL(9,E164:E175)</f>
        <v>34524.199999999997</v>
      </c>
      <c r="F163" s="60">
        <f>SUBTOTAL(9,F164:F175)</f>
        <v>34604.509999999995</v>
      </c>
      <c r="G163" s="61">
        <f>IF(C163&lt;&gt;0,E163/C163,"-")</f>
        <v>1.0262979142110995</v>
      </c>
      <c r="H163" s="61">
        <f>IF(F163&lt;&gt;0,E163/F163,"-")</f>
        <v>0.99767920424245282</v>
      </c>
    </row>
    <row r="164" spans="1:11" ht="30" hidden="1" customHeight="1" x14ac:dyDescent="0.25">
      <c r="A164" s="47"/>
      <c r="B164" s="37"/>
      <c r="C164" s="38"/>
      <c r="D164" s="62"/>
      <c r="E164" s="62"/>
      <c r="F164" s="44"/>
      <c r="G164" s="45"/>
      <c r="H164" s="45"/>
    </row>
    <row r="165" spans="1:11" ht="409.6" hidden="1" customHeight="1" x14ac:dyDescent="0.25">
      <c r="A165" s="63" t="s">
        <v>85</v>
      </c>
      <c r="B165" s="64" t="s">
        <v>86</v>
      </c>
      <c r="C165" s="65">
        <f>SUBTOTAL(9,C166:C174)</f>
        <v>33639.550000000003</v>
      </c>
      <c r="D165" s="65">
        <f>SUBTOTAL(9,D166:D174)</f>
        <v>27871.789999999997</v>
      </c>
      <c r="E165" s="65">
        <f>SUBTOTAL(9,E166:E174)</f>
        <v>34524.199999999997</v>
      </c>
      <c r="F165" s="65">
        <f>SUBTOTAL(9,F166:F174)</f>
        <v>34604.509999999995</v>
      </c>
      <c r="G165" s="66">
        <f>IF(C165&lt;&gt;0,E165/C165,"-")</f>
        <v>1.0262979142110995</v>
      </c>
      <c r="H165" s="66">
        <f>IF(F165&lt;&gt;0,E165/F165,"-")</f>
        <v>0.99767920424245282</v>
      </c>
    </row>
    <row r="166" spans="1:11" ht="30" hidden="1" customHeight="1" x14ac:dyDescent="0.25">
      <c r="A166" s="47"/>
      <c r="B166" s="37"/>
      <c r="C166" s="38"/>
      <c r="D166" s="67"/>
      <c r="E166" s="67"/>
      <c r="F166" s="44"/>
      <c r="G166" s="45"/>
      <c r="H166" s="45"/>
    </row>
    <row r="167" spans="1:11" ht="409.6" hidden="1" customHeight="1" x14ac:dyDescent="0.25">
      <c r="A167" s="68" t="s">
        <v>85</v>
      </c>
      <c r="B167" s="69" t="s">
        <v>86</v>
      </c>
      <c r="C167" s="70">
        <f>SUBTOTAL(9,C168:C173)</f>
        <v>33639.550000000003</v>
      </c>
      <c r="D167" s="70">
        <f>SUBTOTAL(9,D168:D173)</f>
        <v>27871.789999999997</v>
      </c>
      <c r="E167" s="70">
        <f>SUBTOTAL(9,E168:E173)</f>
        <v>34524.199999999997</v>
      </c>
      <c r="F167" s="70">
        <f>SUBTOTAL(9,F168:F173)</f>
        <v>34604.509999999995</v>
      </c>
      <c r="G167" s="71">
        <f>IF(C167&lt;&gt;0,E167/C167,"-")</f>
        <v>1.0262979142110995</v>
      </c>
      <c r="H167" s="71">
        <f>IF(F167&lt;&gt;0,E167/F167,"-")</f>
        <v>0.99767920424245282</v>
      </c>
    </row>
    <row r="168" spans="1:11" ht="22.5" hidden="1" customHeight="1" x14ac:dyDescent="0.25">
      <c r="A168" s="47"/>
      <c r="B168" s="37"/>
      <c r="C168" s="38"/>
      <c r="D168" s="67"/>
      <c r="E168" s="67"/>
      <c r="F168" s="67"/>
      <c r="G168" s="72"/>
      <c r="H168" s="72"/>
    </row>
    <row r="169" spans="1:11" ht="409.6" hidden="1" customHeight="1" x14ac:dyDescent="0.25">
      <c r="A169" s="73" t="s">
        <v>85</v>
      </c>
      <c r="B169" s="74" t="s">
        <v>86</v>
      </c>
      <c r="C169" s="67">
        <f>SUBTOTAL(9,C170:C172)</f>
        <v>33639.550000000003</v>
      </c>
      <c r="D169" s="67">
        <f>SUBTOTAL(9,D170:D172)</f>
        <v>27871.789999999997</v>
      </c>
      <c r="E169" s="67">
        <f>SUBTOTAL(9,E170:E172)</f>
        <v>34524.199999999997</v>
      </c>
      <c r="F169" s="67">
        <f>SUBTOTAL(9,F170:F172)</f>
        <v>34604.509999999995</v>
      </c>
      <c r="G169" s="72">
        <f>IF(C169&lt;&gt;0,E169/C169,"-")</f>
        <v>1.0262979142110995</v>
      </c>
      <c r="H169" s="72">
        <f>IF(F169&lt;&gt;0,E169/F169,"-")</f>
        <v>0.99767920424245282</v>
      </c>
    </row>
    <row r="170" spans="1:11" ht="30" hidden="1" customHeight="1" x14ac:dyDescent="0.25">
      <c r="A170" s="47"/>
      <c r="B170" s="37"/>
      <c r="C170" s="38"/>
      <c r="D170" s="75"/>
      <c r="E170" s="75"/>
      <c r="F170" s="44"/>
      <c r="G170" s="45"/>
      <c r="H170" s="45"/>
    </row>
    <row r="171" spans="1:11" ht="15" customHeight="1" x14ac:dyDescent="0.25">
      <c r="A171" s="33" t="s">
        <v>87</v>
      </c>
      <c r="B171" s="76" t="s">
        <v>86</v>
      </c>
      <c r="C171" s="34">
        <v>33639.550000000003</v>
      </c>
      <c r="D171" s="34">
        <v>27871.789999999997</v>
      </c>
      <c r="E171" s="34">
        <v>34524.199999999997</v>
      </c>
      <c r="F171" s="34">
        <v>34604.509999999995</v>
      </c>
      <c r="G171" s="35">
        <f>IF(C171&lt;&gt;0,0/C171,"-")</f>
        <v>0</v>
      </c>
      <c r="H171" s="35">
        <f>IF(F171&lt;&gt;0,E171/F171,"-")</f>
        <v>0.99767920424245282</v>
      </c>
      <c r="K171" s="77"/>
    </row>
    <row r="172" spans="1:11" hidden="1" x14ac:dyDescent="0.25">
      <c r="A172" s="37"/>
      <c r="B172" s="37"/>
      <c r="C172" s="38"/>
      <c r="D172" s="34"/>
      <c r="E172" s="34"/>
      <c r="F172" s="34"/>
      <c r="G172" s="35"/>
      <c r="H172" s="35"/>
      <c r="K172" s="77"/>
    </row>
    <row r="173" spans="1:11" hidden="1" x14ac:dyDescent="0.25">
      <c r="A173" s="37"/>
      <c r="B173" s="37"/>
      <c r="C173" s="38"/>
      <c r="D173" s="38"/>
      <c r="E173" s="38"/>
      <c r="F173" s="44"/>
      <c r="G173" s="45"/>
      <c r="H173" s="45"/>
      <c r="K173" s="77"/>
    </row>
    <row r="174" spans="1:11" ht="20.100000000000001" hidden="1" customHeight="1" x14ac:dyDescent="0.25">
      <c r="A174" s="37"/>
      <c r="B174" s="37"/>
      <c r="C174" s="38"/>
      <c r="D174" s="38"/>
      <c r="E174" s="38"/>
      <c r="F174" s="44"/>
      <c r="G174" s="45"/>
      <c r="H174" s="45"/>
      <c r="K174" s="77"/>
    </row>
    <row r="175" spans="1:11" ht="20.100000000000001" hidden="1" customHeight="1" x14ac:dyDescent="0.25">
      <c r="A175" s="37"/>
      <c r="B175" s="37"/>
      <c r="C175" s="38"/>
      <c r="D175" s="38"/>
      <c r="E175" s="38"/>
      <c r="F175" s="44"/>
      <c r="G175" s="45"/>
      <c r="H175" s="45"/>
      <c r="K175" s="77"/>
    </row>
    <row r="176" spans="1:11" ht="20.100000000000001" hidden="1" customHeight="1" x14ac:dyDescent="0.25">
      <c r="A176" s="37"/>
      <c r="B176" s="37"/>
      <c r="C176" s="38"/>
      <c r="D176" s="38"/>
      <c r="E176" s="38"/>
      <c r="F176" s="44"/>
      <c r="G176" s="45"/>
      <c r="H176" s="45"/>
      <c r="K176" s="77"/>
    </row>
    <row r="177" spans="1:11" ht="20.100000000000001" hidden="1" customHeight="1" x14ac:dyDescent="0.25">
      <c r="A177" s="37"/>
      <c r="B177" s="37"/>
      <c r="C177" s="38"/>
      <c r="D177" s="38"/>
      <c r="E177" s="38"/>
      <c r="F177" s="44"/>
      <c r="G177" s="45"/>
      <c r="H177" s="45"/>
      <c r="K177" s="77"/>
    </row>
    <row r="178" spans="1:11" s="10" customFormat="1" ht="18" customHeight="1" x14ac:dyDescent="0.25">
      <c r="A178" s="49" t="s">
        <v>88</v>
      </c>
      <c r="B178" s="50" t="s">
        <v>89</v>
      </c>
      <c r="C178" s="51">
        <f>SUBTOTAL(9,C179:C196)</f>
        <v>29959.29</v>
      </c>
      <c r="D178" s="51">
        <f>SUBTOTAL(9,D179:D196)</f>
        <v>34339.629999999997</v>
      </c>
      <c r="E178" s="51">
        <f>SUBTOTAL(9,E179:E196)</f>
        <v>39071.870000000003</v>
      </c>
      <c r="F178" s="51">
        <f>SUBTOTAL(9,F179:F196)</f>
        <v>43135.73</v>
      </c>
      <c r="G178" s="52">
        <f>IF(C178&lt;&gt;0,E178/C178,"-")</f>
        <v>1.3041654191404404</v>
      </c>
      <c r="H178" s="52">
        <f>IF(F178&lt;&gt;0,E178/F178,"-")</f>
        <v>0.90578900600499868</v>
      </c>
      <c r="K178" s="77"/>
    </row>
    <row r="179" spans="1:11" ht="30" hidden="1" customHeight="1" x14ac:dyDescent="0.25">
      <c r="A179" s="47"/>
      <c r="B179" s="37"/>
      <c r="C179" s="38"/>
      <c r="D179" s="13"/>
      <c r="E179" s="13"/>
      <c r="F179" s="44"/>
      <c r="G179" s="45"/>
      <c r="H179" s="45"/>
      <c r="K179" s="77"/>
    </row>
    <row r="180" spans="1:11" ht="409.6" hidden="1" customHeight="1" x14ac:dyDescent="0.25">
      <c r="A180" s="53" t="s">
        <v>88</v>
      </c>
      <c r="B180" s="54" t="s">
        <v>89</v>
      </c>
      <c r="C180" s="55">
        <f>SUBTOTAL(9,C181:C195)</f>
        <v>29959.29</v>
      </c>
      <c r="D180" s="55">
        <f>SUBTOTAL(9,D181:D195)</f>
        <v>34339.629999999997</v>
      </c>
      <c r="E180" s="55">
        <f>SUBTOTAL(9,E181:E195)</f>
        <v>39071.870000000003</v>
      </c>
      <c r="F180" s="55">
        <f>SUBTOTAL(9,F181:F195)</f>
        <v>43135.73</v>
      </c>
      <c r="G180" s="56">
        <f>IF(C180&lt;&gt;0,E180/C180,"-")</f>
        <v>1.3041654191404404</v>
      </c>
      <c r="H180" s="56">
        <f>IF(F180&lt;&gt;0,E180/F180,"-")</f>
        <v>0.90578900600499868</v>
      </c>
      <c r="K180" s="77"/>
    </row>
    <row r="181" spans="1:11" ht="30" hidden="1" customHeight="1" x14ac:dyDescent="0.25">
      <c r="A181" s="47"/>
      <c r="B181" s="37"/>
      <c r="C181" s="38"/>
      <c r="D181" s="57"/>
      <c r="E181" s="57"/>
      <c r="F181" s="44"/>
      <c r="G181" s="45"/>
      <c r="H181" s="45"/>
      <c r="K181" s="77"/>
    </row>
    <row r="182" spans="1:11" ht="409.6" hidden="1" customHeight="1" x14ac:dyDescent="0.25">
      <c r="A182" s="58" t="s">
        <v>88</v>
      </c>
      <c r="B182" s="59" t="s">
        <v>89</v>
      </c>
      <c r="C182" s="60">
        <f>SUBTOTAL(9,C183:C194)</f>
        <v>29959.29</v>
      </c>
      <c r="D182" s="60">
        <f>SUBTOTAL(9,D183:D194)</f>
        <v>34339.629999999997</v>
      </c>
      <c r="E182" s="60">
        <f>SUBTOTAL(9,E183:E194)</f>
        <v>39071.870000000003</v>
      </c>
      <c r="F182" s="60">
        <f>SUBTOTAL(9,F183:F194)</f>
        <v>43135.73</v>
      </c>
      <c r="G182" s="61">
        <f>IF(C182&lt;&gt;0,E182/C182,"-")</f>
        <v>1.3041654191404404</v>
      </c>
      <c r="H182" s="61">
        <f>IF(F182&lt;&gt;0,E182/F182,"-")</f>
        <v>0.90578900600499868</v>
      </c>
      <c r="K182" s="77"/>
    </row>
    <row r="183" spans="1:11" ht="30" hidden="1" customHeight="1" x14ac:dyDescent="0.25">
      <c r="A183" s="47"/>
      <c r="B183" s="37"/>
      <c r="C183" s="38"/>
      <c r="D183" s="62"/>
      <c r="E183" s="62"/>
      <c r="F183" s="44"/>
      <c r="G183" s="45"/>
      <c r="H183" s="45"/>
      <c r="K183" s="77"/>
    </row>
    <row r="184" spans="1:11" ht="409.6" hidden="1" customHeight="1" x14ac:dyDescent="0.25">
      <c r="A184" s="63" t="s">
        <v>88</v>
      </c>
      <c r="B184" s="64" t="s">
        <v>89</v>
      </c>
      <c r="C184" s="65">
        <f>SUBTOTAL(9,C185:C193)</f>
        <v>29959.29</v>
      </c>
      <c r="D184" s="65">
        <f>SUBTOTAL(9,D185:D193)</f>
        <v>34339.629999999997</v>
      </c>
      <c r="E184" s="65">
        <f>SUBTOTAL(9,E185:E193)</f>
        <v>39071.870000000003</v>
      </c>
      <c r="F184" s="65">
        <f>SUBTOTAL(9,F185:F193)</f>
        <v>43135.73</v>
      </c>
      <c r="G184" s="66">
        <f>IF(C184&lt;&gt;0,E184/C184,"-")</f>
        <v>1.3041654191404404</v>
      </c>
      <c r="H184" s="66">
        <f>IF(F184&lt;&gt;0,E184/F184,"-")</f>
        <v>0.90578900600499868</v>
      </c>
      <c r="K184" s="77"/>
    </row>
    <row r="185" spans="1:11" ht="30" hidden="1" customHeight="1" x14ac:dyDescent="0.25">
      <c r="A185" s="47"/>
      <c r="B185" s="37"/>
      <c r="C185" s="38"/>
      <c r="D185" s="67"/>
      <c r="E185" s="67"/>
      <c r="F185" s="44"/>
      <c r="G185" s="45"/>
      <c r="H185" s="45"/>
      <c r="K185" s="77"/>
    </row>
    <row r="186" spans="1:11" ht="409.6" hidden="1" customHeight="1" x14ac:dyDescent="0.25">
      <c r="A186" s="68" t="s">
        <v>88</v>
      </c>
      <c r="B186" s="69" t="s">
        <v>89</v>
      </c>
      <c r="C186" s="70">
        <f>SUBTOTAL(9,C187:C192)</f>
        <v>29959.29</v>
      </c>
      <c r="D186" s="70">
        <f>SUBTOTAL(9,D187:D192)</f>
        <v>34339.629999999997</v>
      </c>
      <c r="E186" s="70">
        <f>SUBTOTAL(9,E187:E192)</f>
        <v>39071.870000000003</v>
      </c>
      <c r="F186" s="70">
        <f>SUBTOTAL(9,F187:F192)</f>
        <v>43135.73</v>
      </c>
      <c r="G186" s="71">
        <f>IF(C186&lt;&gt;0,E186/C186,"-")</f>
        <v>1.3041654191404404</v>
      </c>
      <c r="H186" s="71">
        <f>IF(F186&lt;&gt;0,E186/F186,"-")</f>
        <v>0.90578900600499868</v>
      </c>
      <c r="K186" s="77"/>
    </row>
    <row r="187" spans="1:11" ht="22.5" hidden="1" customHeight="1" x14ac:dyDescent="0.25">
      <c r="A187" s="47"/>
      <c r="B187" s="37"/>
      <c r="C187" s="38"/>
      <c r="D187" s="67"/>
      <c r="E187" s="67"/>
      <c r="F187" s="67"/>
      <c r="G187" s="72"/>
      <c r="H187" s="72"/>
      <c r="K187" s="77"/>
    </row>
    <row r="188" spans="1:11" ht="409.6" hidden="1" customHeight="1" x14ac:dyDescent="0.25">
      <c r="A188" s="73" t="s">
        <v>88</v>
      </c>
      <c r="B188" s="74" t="s">
        <v>89</v>
      </c>
      <c r="C188" s="67">
        <f>SUBTOTAL(9,C189:C191)</f>
        <v>29959.29</v>
      </c>
      <c r="D188" s="67">
        <f>SUBTOTAL(9,D189:D191)</f>
        <v>34339.629999999997</v>
      </c>
      <c r="E188" s="67">
        <f>SUBTOTAL(9,E189:E191)</f>
        <v>39071.870000000003</v>
      </c>
      <c r="F188" s="67">
        <f>SUBTOTAL(9,F189:F191)</f>
        <v>43135.73</v>
      </c>
      <c r="G188" s="72">
        <f>IF(C188&lt;&gt;0,E188/C188,"-")</f>
        <v>1.3041654191404404</v>
      </c>
      <c r="H188" s="72">
        <f>IF(F188&lt;&gt;0,E188/F188,"-")</f>
        <v>0.90578900600499868</v>
      </c>
      <c r="K188" s="77"/>
    </row>
    <row r="189" spans="1:11" ht="30" hidden="1" customHeight="1" x14ac:dyDescent="0.25">
      <c r="A189" s="47"/>
      <c r="B189" s="37"/>
      <c r="C189" s="38"/>
      <c r="D189" s="75"/>
      <c r="E189" s="75"/>
      <c r="F189" s="44"/>
      <c r="G189" s="45"/>
      <c r="H189" s="45"/>
      <c r="K189" s="77"/>
    </row>
    <row r="190" spans="1:11" ht="15" customHeight="1" x14ac:dyDescent="0.25">
      <c r="A190" s="33" t="s">
        <v>90</v>
      </c>
      <c r="B190" s="76" t="s">
        <v>91</v>
      </c>
      <c r="C190" s="34">
        <v>29959.29</v>
      </c>
      <c r="D190" s="34">
        <v>34339.629999999997</v>
      </c>
      <c r="E190" s="34">
        <v>39071.870000000003</v>
      </c>
      <c r="F190" s="34">
        <v>43135.73</v>
      </c>
      <c r="G190" s="35">
        <f>IF(C190&lt;&gt;0,0/C190,"-")</f>
        <v>0</v>
      </c>
      <c r="H190" s="35">
        <f>IF(F190&lt;&gt;0,E190/F190,"-")</f>
        <v>0.90578900600499868</v>
      </c>
      <c r="K190" s="77"/>
    </row>
    <row r="191" spans="1:11" hidden="1" x14ac:dyDescent="0.25">
      <c r="A191" s="37"/>
      <c r="B191" s="37"/>
      <c r="C191" s="38"/>
      <c r="D191" s="34"/>
      <c r="E191" s="34"/>
      <c r="F191" s="34"/>
      <c r="G191" s="35"/>
      <c r="H191" s="35"/>
      <c r="K191" s="77"/>
    </row>
    <row r="192" spans="1:11" hidden="1" x14ac:dyDescent="0.25">
      <c r="A192" s="37"/>
      <c r="B192" s="37"/>
      <c r="C192" s="38"/>
      <c r="D192" s="38"/>
      <c r="E192" s="38"/>
      <c r="F192" s="44"/>
      <c r="G192" s="45"/>
      <c r="H192" s="45"/>
      <c r="K192" s="77"/>
    </row>
    <row r="193" spans="1:11" ht="20.100000000000001" hidden="1" customHeight="1" x14ac:dyDescent="0.25">
      <c r="A193" s="37"/>
      <c r="B193" s="37"/>
      <c r="C193" s="38"/>
      <c r="D193" s="38"/>
      <c r="E193" s="38"/>
      <c r="F193" s="44"/>
      <c r="G193" s="45"/>
      <c r="H193" s="45"/>
      <c r="K193" s="77"/>
    </row>
    <row r="194" spans="1:11" ht="20.100000000000001" hidden="1" customHeight="1" x14ac:dyDescent="0.25">
      <c r="A194" s="37"/>
      <c r="B194" s="37"/>
      <c r="C194" s="38"/>
      <c r="D194" s="38"/>
      <c r="E194" s="38"/>
      <c r="F194" s="44"/>
      <c r="G194" s="45"/>
      <c r="H194" s="45"/>
      <c r="K194" s="77"/>
    </row>
    <row r="195" spans="1:11" ht="20.100000000000001" hidden="1" customHeight="1" x14ac:dyDescent="0.25">
      <c r="A195" s="37"/>
      <c r="B195" s="37"/>
      <c r="C195" s="38"/>
      <c r="D195" s="38"/>
      <c r="E195" s="38"/>
      <c r="F195" s="44"/>
      <c r="G195" s="45"/>
      <c r="H195" s="45"/>
      <c r="K195" s="77"/>
    </row>
    <row r="196" spans="1:11" ht="20.100000000000001" hidden="1" customHeight="1" x14ac:dyDescent="0.25">
      <c r="A196" s="37"/>
      <c r="B196" s="37"/>
      <c r="C196" s="38"/>
      <c r="D196" s="38"/>
      <c r="E196" s="38"/>
      <c r="F196" s="44"/>
      <c r="G196" s="45"/>
      <c r="H196" s="45"/>
      <c r="K196" s="77"/>
    </row>
    <row r="197" spans="1:11" ht="20.100000000000001" hidden="1" customHeight="1" x14ac:dyDescent="0.25">
      <c r="A197" s="37"/>
      <c r="B197" s="37"/>
      <c r="C197" s="38"/>
      <c r="D197" s="38"/>
      <c r="E197" s="38"/>
      <c r="F197" s="44"/>
      <c r="G197" s="45"/>
      <c r="H197" s="45"/>
      <c r="K197" s="77"/>
    </row>
    <row r="198" spans="1:11" s="10" customFormat="1" ht="18" customHeight="1" x14ac:dyDescent="0.25">
      <c r="A198" s="15" t="s">
        <v>92</v>
      </c>
      <c r="B198" s="46" t="s">
        <v>93</v>
      </c>
      <c r="C198" s="16">
        <f>SUBTOTAL(9,C199:C316)</f>
        <v>280150.01</v>
      </c>
      <c r="D198" s="16">
        <f>SUBTOTAL(9,D199:D316)</f>
        <v>230818.19</v>
      </c>
      <c r="E198" s="16">
        <f>SUBTOTAL(9,E199:E316)</f>
        <v>288542.9599999999</v>
      </c>
      <c r="F198" s="16">
        <f>SUBTOTAL(9,F199:F316)</f>
        <v>326104.08</v>
      </c>
      <c r="G198" s="17">
        <f>IF(C198&lt;&gt;0,E198/C198,"-")</f>
        <v>1.0299587710169986</v>
      </c>
      <c r="H198" s="17">
        <f>IF(F198&lt;&gt;0,E198/F198,"-")</f>
        <v>0.88481861373828841</v>
      </c>
      <c r="K198" s="77"/>
    </row>
    <row r="199" spans="1:11" ht="30" hidden="1" customHeight="1" x14ac:dyDescent="0.25">
      <c r="A199" s="47"/>
      <c r="B199" s="1"/>
      <c r="C199" s="48"/>
      <c r="D199" s="48"/>
      <c r="E199" s="48"/>
      <c r="F199" s="44"/>
      <c r="G199" s="45"/>
      <c r="H199" s="45"/>
      <c r="K199" s="77"/>
    </row>
    <row r="200" spans="1:11" s="10" customFormat="1" ht="18" customHeight="1" x14ac:dyDescent="0.25">
      <c r="A200" s="49" t="s">
        <v>94</v>
      </c>
      <c r="B200" s="50" t="s">
        <v>95</v>
      </c>
      <c r="C200" s="51">
        <f>SUBTOTAL(9,C201:C221)</f>
        <v>16910.670000000002</v>
      </c>
      <c r="D200" s="51">
        <f>SUBTOTAL(9,D201:D221)</f>
        <v>22695.589999999997</v>
      </c>
      <c r="E200" s="51">
        <f>SUBTOTAL(9,E201:E221)</f>
        <v>36315.620000000003</v>
      </c>
      <c r="F200" s="51">
        <f>SUBTOTAL(9,F201:F221)</f>
        <v>41290.460000000006</v>
      </c>
      <c r="G200" s="52">
        <f>IF(C200&lt;&gt;0,E200/C200,"-")</f>
        <v>2.1474974084409428</v>
      </c>
      <c r="H200" s="52">
        <f>IF(F200&lt;&gt;0,E200/F200,"-")</f>
        <v>0.87951599473582998</v>
      </c>
      <c r="K200" s="77"/>
    </row>
    <row r="201" spans="1:11" ht="30" hidden="1" customHeight="1" x14ac:dyDescent="0.25">
      <c r="A201" s="47"/>
      <c r="B201" s="37"/>
      <c r="C201" s="38"/>
      <c r="D201" s="13"/>
      <c r="E201" s="13"/>
      <c r="F201" s="44"/>
      <c r="G201" s="45"/>
      <c r="H201" s="45"/>
      <c r="K201" s="77"/>
    </row>
    <row r="202" spans="1:11" ht="409.6" hidden="1" customHeight="1" x14ac:dyDescent="0.25">
      <c r="A202" s="53" t="s">
        <v>94</v>
      </c>
      <c r="B202" s="54" t="s">
        <v>95</v>
      </c>
      <c r="C202" s="55">
        <f>SUBTOTAL(9,C203:C220)</f>
        <v>16910.670000000002</v>
      </c>
      <c r="D202" s="55">
        <f>SUBTOTAL(9,D203:D220)</f>
        <v>22695.589999999997</v>
      </c>
      <c r="E202" s="55">
        <f>SUBTOTAL(9,E203:E220)</f>
        <v>36315.620000000003</v>
      </c>
      <c r="F202" s="55">
        <f>SUBTOTAL(9,F203:F220)</f>
        <v>41290.460000000006</v>
      </c>
      <c r="G202" s="56">
        <f>IF(C202&lt;&gt;0,E202/C202,"-")</f>
        <v>2.1474974084409428</v>
      </c>
      <c r="H202" s="56">
        <f>IF(F202&lt;&gt;0,E202/F202,"-")</f>
        <v>0.87951599473582998</v>
      </c>
      <c r="K202" s="77"/>
    </row>
    <row r="203" spans="1:11" ht="30" hidden="1" customHeight="1" x14ac:dyDescent="0.25">
      <c r="A203" s="47"/>
      <c r="B203" s="37"/>
      <c r="C203" s="38"/>
      <c r="D203" s="57"/>
      <c r="E203" s="57"/>
      <c r="F203" s="44"/>
      <c r="G203" s="45"/>
      <c r="H203" s="45"/>
      <c r="K203" s="77"/>
    </row>
    <row r="204" spans="1:11" ht="409.6" hidden="1" customHeight="1" x14ac:dyDescent="0.25">
      <c r="A204" s="58" t="s">
        <v>94</v>
      </c>
      <c r="B204" s="59" t="s">
        <v>95</v>
      </c>
      <c r="C204" s="60">
        <f>SUBTOTAL(9,C205:C219)</f>
        <v>16910.670000000002</v>
      </c>
      <c r="D204" s="60">
        <f>SUBTOTAL(9,D205:D219)</f>
        <v>22695.589999999997</v>
      </c>
      <c r="E204" s="60">
        <f>SUBTOTAL(9,E205:E219)</f>
        <v>36315.620000000003</v>
      </c>
      <c r="F204" s="60">
        <f>SUBTOTAL(9,F205:F219)</f>
        <v>41290.460000000006</v>
      </c>
      <c r="G204" s="61">
        <f>IF(C204&lt;&gt;0,E204/C204,"-")</f>
        <v>2.1474974084409428</v>
      </c>
      <c r="H204" s="61">
        <f>IF(F204&lt;&gt;0,E204/F204,"-")</f>
        <v>0.87951599473582998</v>
      </c>
      <c r="K204" s="77"/>
    </row>
    <row r="205" spans="1:11" ht="30" hidden="1" customHeight="1" x14ac:dyDescent="0.25">
      <c r="A205" s="47"/>
      <c r="B205" s="37"/>
      <c r="C205" s="38"/>
      <c r="D205" s="62"/>
      <c r="E205" s="62"/>
      <c r="F205" s="44"/>
      <c r="G205" s="45"/>
      <c r="H205" s="45"/>
      <c r="K205" s="77"/>
    </row>
    <row r="206" spans="1:11" ht="409.6" hidden="1" customHeight="1" x14ac:dyDescent="0.25">
      <c r="A206" s="63" t="s">
        <v>94</v>
      </c>
      <c r="B206" s="64" t="s">
        <v>95</v>
      </c>
      <c r="C206" s="65">
        <f>SUBTOTAL(9,C207:C218)</f>
        <v>16910.670000000002</v>
      </c>
      <c r="D206" s="65">
        <f>SUBTOTAL(9,D207:D218)</f>
        <v>22695.589999999997</v>
      </c>
      <c r="E206" s="65">
        <f>SUBTOTAL(9,E207:E218)</f>
        <v>36315.620000000003</v>
      </c>
      <c r="F206" s="65">
        <f>SUBTOTAL(9,F207:F218)</f>
        <v>41290.460000000006</v>
      </c>
      <c r="G206" s="66">
        <f>IF(C206&lt;&gt;0,E206/C206,"-")</f>
        <v>2.1474974084409428</v>
      </c>
      <c r="H206" s="66">
        <f>IF(F206&lt;&gt;0,E206/F206,"-")</f>
        <v>0.87951599473582998</v>
      </c>
      <c r="K206" s="77"/>
    </row>
    <row r="207" spans="1:11" ht="30" hidden="1" customHeight="1" x14ac:dyDescent="0.25">
      <c r="A207" s="47"/>
      <c r="B207" s="37"/>
      <c r="C207" s="38"/>
      <c r="D207" s="67"/>
      <c r="E207" s="67"/>
      <c r="F207" s="44"/>
      <c r="G207" s="45"/>
      <c r="H207" s="45"/>
      <c r="K207" s="77"/>
    </row>
    <row r="208" spans="1:11" ht="409.6" hidden="1" customHeight="1" x14ac:dyDescent="0.25">
      <c r="A208" s="68" t="s">
        <v>94</v>
      </c>
      <c r="B208" s="69" t="s">
        <v>95</v>
      </c>
      <c r="C208" s="70">
        <f>SUBTOTAL(9,C209:C217)</f>
        <v>16910.670000000002</v>
      </c>
      <c r="D208" s="70">
        <f>SUBTOTAL(9,D209:D217)</f>
        <v>22695.589999999997</v>
      </c>
      <c r="E208" s="70">
        <f>SUBTOTAL(9,E209:E217)</f>
        <v>36315.620000000003</v>
      </c>
      <c r="F208" s="70">
        <f>SUBTOTAL(9,F209:F217)</f>
        <v>41290.460000000006</v>
      </c>
      <c r="G208" s="71">
        <f>IF(C208&lt;&gt;0,E208/C208,"-")</f>
        <v>2.1474974084409428</v>
      </c>
      <c r="H208" s="71">
        <f>IF(F208&lt;&gt;0,E208/F208,"-")</f>
        <v>0.87951599473582998</v>
      </c>
      <c r="K208" s="77"/>
    </row>
    <row r="209" spans="1:11" ht="22.5" hidden="1" customHeight="1" x14ac:dyDescent="0.25">
      <c r="A209" s="47"/>
      <c r="B209" s="37"/>
      <c r="C209" s="38"/>
      <c r="D209" s="67"/>
      <c r="E209" s="67"/>
      <c r="F209" s="67"/>
      <c r="G209" s="72"/>
      <c r="H209" s="72"/>
      <c r="K209" s="77"/>
    </row>
    <row r="210" spans="1:11" ht="409.6" hidden="1" customHeight="1" x14ac:dyDescent="0.25">
      <c r="A210" s="73" t="s">
        <v>94</v>
      </c>
      <c r="B210" s="74" t="s">
        <v>95</v>
      </c>
      <c r="C210" s="67">
        <f>SUBTOTAL(9,C211:C216)</f>
        <v>16910.670000000002</v>
      </c>
      <c r="D210" s="67">
        <f>SUBTOTAL(9,D211:D216)</f>
        <v>22695.589999999997</v>
      </c>
      <c r="E210" s="67">
        <f>SUBTOTAL(9,E211:E216)</f>
        <v>36315.620000000003</v>
      </c>
      <c r="F210" s="67">
        <f>SUBTOTAL(9,F211:F216)</f>
        <v>41290.460000000006</v>
      </c>
      <c r="G210" s="72">
        <f>IF(C210&lt;&gt;0,E210/C210,"-")</f>
        <v>2.1474974084409428</v>
      </c>
      <c r="H210" s="72">
        <f>IF(F210&lt;&gt;0,E210/F210,"-")</f>
        <v>0.87951599473582998</v>
      </c>
      <c r="K210" s="77"/>
    </row>
    <row r="211" spans="1:11" ht="30" hidden="1" customHeight="1" x14ac:dyDescent="0.25">
      <c r="A211" s="47"/>
      <c r="B211" s="37"/>
      <c r="C211" s="38"/>
      <c r="D211" s="75"/>
      <c r="E211" s="75"/>
      <c r="F211" s="44"/>
      <c r="G211" s="45"/>
      <c r="H211" s="45"/>
      <c r="K211" s="77"/>
    </row>
    <row r="212" spans="1:11" ht="15" customHeight="1" x14ac:dyDescent="0.25">
      <c r="A212" s="33" t="s">
        <v>96</v>
      </c>
      <c r="B212" s="76" t="s">
        <v>97</v>
      </c>
      <c r="C212" s="34">
        <v>409.1</v>
      </c>
      <c r="D212" s="34">
        <v>796.33</v>
      </c>
      <c r="E212" s="34">
        <v>12023.34</v>
      </c>
      <c r="F212" s="34">
        <v>14851.510000000002</v>
      </c>
      <c r="G212" s="35">
        <f>IF(C212&lt;&gt;0,0/C212,"-")</f>
        <v>0</v>
      </c>
      <c r="H212" s="35">
        <f>IF(F212&lt;&gt;0,E212/F212,"-")</f>
        <v>0.80957020531918966</v>
      </c>
      <c r="K212" s="77"/>
    </row>
    <row r="213" spans="1:11" ht="15" customHeight="1" x14ac:dyDescent="0.25">
      <c r="A213" s="33" t="s">
        <v>98</v>
      </c>
      <c r="B213" s="76" t="s">
        <v>99</v>
      </c>
      <c r="C213" s="34">
        <v>15949.12</v>
      </c>
      <c r="D213" s="34">
        <v>14599.509999999998</v>
      </c>
      <c r="E213" s="34">
        <v>16928.560000000001</v>
      </c>
      <c r="F213" s="34">
        <v>17969.43</v>
      </c>
      <c r="G213" s="35">
        <f>IF(C213&lt;&gt;0,0/C213,"-")</f>
        <v>0</v>
      </c>
      <c r="H213" s="35">
        <f>IF(F213&lt;&gt;0,E213/F213,"-")</f>
        <v>0.94207551380316468</v>
      </c>
      <c r="K213" s="77"/>
    </row>
    <row r="214" spans="1:11" ht="15" customHeight="1" x14ac:dyDescent="0.25">
      <c r="A214" s="33" t="s">
        <v>100</v>
      </c>
      <c r="B214" s="76" t="s">
        <v>101</v>
      </c>
      <c r="C214" s="34">
        <v>552.45000000000005</v>
      </c>
      <c r="D214" s="34">
        <v>7299.75</v>
      </c>
      <c r="E214" s="34">
        <v>6620.56</v>
      </c>
      <c r="F214" s="34">
        <v>7199.52</v>
      </c>
      <c r="G214" s="35">
        <f>IF(C214&lt;&gt;0,0/C214,"-")</f>
        <v>0</v>
      </c>
      <c r="H214" s="35">
        <f>IF(F214&lt;&gt;0,E214/F214,"-")</f>
        <v>0.91958352779074159</v>
      </c>
    </row>
    <row r="215" spans="1:11" ht="15" customHeight="1" x14ac:dyDescent="0.25">
      <c r="A215" s="33" t="s">
        <v>102</v>
      </c>
      <c r="B215" s="76" t="s">
        <v>103</v>
      </c>
      <c r="C215" s="34"/>
      <c r="D215" s="34">
        <v>0</v>
      </c>
      <c r="E215" s="34">
        <v>743.16</v>
      </c>
      <c r="F215" s="34">
        <v>1270</v>
      </c>
      <c r="G215" s="35" t="str">
        <f>IF(C215&lt;&gt;0,0/C215,"-")</f>
        <v>-</v>
      </c>
      <c r="H215" s="35">
        <f>IF(F215&lt;&gt;0,E215/F215,"-")</f>
        <v>0.5851653543307086</v>
      </c>
    </row>
    <row r="216" spans="1:11" hidden="1" x14ac:dyDescent="0.25">
      <c r="A216" s="37"/>
      <c r="B216" s="37"/>
      <c r="C216" s="38"/>
      <c r="D216" s="34"/>
      <c r="E216" s="34"/>
      <c r="F216" s="34"/>
      <c r="G216" s="35"/>
      <c r="H216" s="35"/>
    </row>
    <row r="217" spans="1:11" hidden="1" x14ac:dyDescent="0.25">
      <c r="A217" s="37"/>
      <c r="B217" s="37"/>
      <c r="C217" s="38"/>
      <c r="D217" s="38"/>
      <c r="E217" s="38"/>
      <c r="F217" s="44"/>
      <c r="G217" s="45"/>
      <c r="H217" s="45"/>
    </row>
    <row r="218" spans="1:11" ht="20.100000000000001" hidden="1" customHeight="1" x14ac:dyDescent="0.25">
      <c r="A218" s="37"/>
      <c r="B218" s="37"/>
      <c r="C218" s="38"/>
      <c r="D218" s="38"/>
      <c r="E218" s="38"/>
      <c r="F218" s="44"/>
      <c r="G218" s="45"/>
      <c r="H218" s="45"/>
    </row>
    <row r="219" spans="1:11" ht="20.100000000000001" hidden="1" customHeight="1" x14ac:dyDescent="0.25">
      <c r="A219" s="37"/>
      <c r="B219" s="37"/>
      <c r="C219" s="38"/>
      <c r="D219" s="38"/>
      <c r="E219" s="38"/>
      <c r="F219" s="44"/>
      <c r="G219" s="45"/>
      <c r="H219" s="45"/>
    </row>
    <row r="220" spans="1:11" ht="20.100000000000001" hidden="1" customHeight="1" x14ac:dyDescent="0.25">
      <c r="A220" s="37"/>
      <c r="B220" s="37"/>
      <c r="C220" s="38"/>
      <c r="D220" s="38"/>
      <c r="E220" s="38"/>
      <c r="F220" s="44"/>
      <c r="G220" s="45"/>
      <c r="H220" s="45"/>
    </row>
    <row r="221" spans="1:11" ht="20.100000000000001" hidden="1" customHeight="1" x14ac:dyDescent="0.25">
      <c r="A221" s="37"/>
      <c r="B221" s="37"/>
      <c r="C221" s="38"/>
      <c r="D221" s="38"/>
      <c r="E221" s="38"/>
      <c r="F221" s="44"/>
      <c r="G221" s="45"/>
      <c r="H221" s="45"/>
    </row>
    <row r="222" spans="1:11" s="10" customFormat="1" ht="18" customHeight="1" x14ac:dyDescent="0.25">
      <c r="A222" s="49" t="s">
        <v>104</v>
      </c>
      <c r="B222" s="50" t="s">
        <v>105</v>
      </c>
      <c r="C222" s="51">
        <f>SUBTOTAL(9,C223:C245)</f>
        <v>85247.17</v>
      </c>
      <c r="D222" s="51">
        <f>SUBTOTAL(9,D223:D245)</f>
        <v>81146.709999999992</v>
      </c>
      <c r="E222" s="51">
        <f>SUBTOTAL(9,E223:E245)</f>
        <v>62461.84</v>
      </c>
      <c r="F222" s="51">
        <f>SUBTOTAL(9,F223:F245)</f>
        <v>73857.13</v>
      </c>
      <c r="G222" s="52">
        <f>IF(C222&lt;&gt;0,E222/C222,"-")</f>
        <v>0.73271452882248167</v>
      </c>
      <c r="H222" s="52">
        <f>IF(F222&lt;&gt;0,E222/F222,"-")</f>
        <v>0.84571171395368316</v>
      </c>
    </row>
    <row r="223" spans="1:11" ht="30" hidden="1" customHeight="1" x14ac:dyDescent="0.25">
      <c r="A223" s="47"/>
      <c r="B223" s="37"/>
      <c r="C223" s="38"/>
      <c r="D223" s="13"/>
      <c r="E223" s="13"/>
      <c r="F223" s="44"/>
      <c r="G223" s="45"/>
      <c r="H223" s="45"/>
    </row>
    <row r="224" spans="1:11" ht="409.6" hidden="1" customHeight="1" x14ac:dyDescent="0.25">
      <c r="A224" s="53" t="s">
        <v>104</v>
      </c>
      <c r="B224" s="54" t="s">
        <v>105</v>
      </c>
      <c r="C224" s="55">
        <f>SUBTOTAL(9,C225:C244)</f>
        <v>85247.17</v>
      </c>
      <c r="D224" s="55">
        <f>SUBTOTAL(9,D225:D244)</f>
        <v>81146.709999999992</v>
      </c>
      <c r="E224" s="55">
        <f>SUBTOTAL(9,E225:E244)</f>
        <v>62461.84</v>
      </c>
      <c r="F224" s="55">
        <f>SUBTOTAL(9,F225:F244)</f>
        <v>73857.13</v>
      </c>
      <c r="G224" s="56">
        <f>IF(C224&lt;&gt;0,E224/C224,"-")</f>
        <v>0.73271452882248167</v>
      </c>
      <c r="H224" s="56">
        <f>IF(F224&lt;&gt;0,E224/F224,"-")</f>
        <v>0.84571171395368316</v>
      </c>
    </row>
    <row r="225" spans="1:8" ht="30" hidden="1" customHeight="1" x14ac:dyDescent="0.25">
      <c r="A225" s="47"/>
      <c r="B225" s="37"/>
      <c r="C225" s="38"/>
      <c r="D225" s="57"/>
      <c r="E225" s="57"/>
      <c r="F225" s="44"/>
      <c r="G225" s="45"/>
      <c r="H225" s="45"/>
    </row>
    <row r="226" spans="1:8" ht="409.6" hidden="1" customHeight="1" x14ac:dyDescent="0.25">
      <c r="A226" s="58" t="s">
        <v>104</v>
      </c>
      <c r="B226" s="59" t="s">
        <v>105</v>
      </c>
      <c r="C226" s="60">
        <f>SUBTOTAL(9,C227:C243)</f>
        <v>85247.17</v>
      </c>
      <c r="D226" s="60">
        <f>SUBTOTAL(9,D227:D243)</f>
        <v>81146.709999999992</v>
      </c>
      <c r="E226" s="60">
        <f>SUBTOTAL(9,E227:E243)</f>
        <v>62461.84</v>
      </c>
      <c r="F226" s="60">
        <f>SUBTOTAL(9,F227:F243)</f>
        <v>73857.13</v>
      </c>
      <c r="G226" s="61">
        <f>IF(C226&lt;&gt;0,E226/C226,"-")</f>
        <v>0.73271452882248167</v>
      </c>
      <c r="H226" s="61">
        <f>IF(F226&lt;&gt;0,E226/F226,"-")</f>
        <v>0.84571171395368316</v>
      </c>
    </row>
    <row r="227" spans="1:8" ht="30" hidden="1" customHeight="1" x14ac:dyDescent="0.25">
      <c r="A227" s="47"/>
      <c r="B227" s="37"/>
      <c r="C227" s="38"/>
      <c r="D227" s="62"/>
      <c r="E227" s="62"/>
      <c r="F227" s="44"/>
      <c r="G227" s="45"/>
      <c r="H227" s="45"/>
    </row>
    <row r="228" spans="1:8" ht="409.6" hidden="1" customHeight="1" x14ac:dyDescent="0.25">
      <c r="A228" s="63" t="s">
        <v>104</v>
      </c>
      <c r="B228" s="64" t="s">
        <v>105</v>
      </c>
      <c r="C228" s="65">
        <f>SUBTOTAL(9,C229:C242)</f>
        <v>85247.17</v>
      </c>
      <c r="D228" s="65">
        <f>SUBTOTAL(9,D229:D242)</f>
        <v>81146.709999999992</v>
      </c>
      <c r="E228" s="65">
        <f>SUBTOTAL(9,E229:E242)</f>
        <v>62461.84</v>
      </c>
      <c r="F228" s="65">
        <f>SUBTOTAL(9,F229:F242)</f>
        <v>73857.13</v>
      </c>
      <c r="G228" s="66">
        <f>IF(C228&lt;&gt;0,E228/C228,"-")</f>
        <v>0.73271452882248167</v>
      </c>
      <c r="H228" s="66">
        <f>IF(F228&lt;&gt;0,E228/F228,"-")</f>
        <v>0.84571171395368316</v>
      </c>
    </row>
    <row r="229" spans="1:8" ht="30" hidden="1" customHeight="1" x14ac:dyDescent="0.25">
      <c r="A229" s="47"/>
      <c r="B229" s="37"/>
      <c r="C229" s="38"/>
      <c r="D229" s="67"/>
      <c r="E229" s="67"/>
      <c r="F229" s="44"/>
      <c r="G229" s="45"/>
      <c r="H229" s="45"/>
    </row>
    <row r="230" spans="1:8" ht="409.6" hidden="1" customHeight="1" x14ac:dyDescent="0.25">
      <c r="A230" s="68" t="s">
        <v>104</v>
      </c>
      <c r="B230" s="69" t="s">
        <v>105</v>
      </c>
      <c r="C230" s="70">
        <f>SUBTOTAL(9,C231:C241)</f>
        <v>85247.17</v>
      </c>
      <c r="D230" s="70">
        <f>SUBTOTAL(9,D231:D241)</f>
        <v>81146.709999999992</v>
      </c>
      <c r="E230" s="70">
        <f>SUBTOTAL(9,E231:E241)</f>
        <v>62461.84</v>
      </c>
      <c r="F230" s="70">
        <f>SUBTOTAL(9,F231:F241)</f>
        <v>73857.13</v>
      </c>
      <c r="G230" s="71">
        <f>IF(C230&lt;&gt;0,E230/C230,"-")</f>
        <v>0.73271452882248167</v>
      </c>
      <c r="H230" s="71">
        <f>IF(F230&lt;&gt;0,E230/F230,"-")</f>
        <v>0.84571171395368316</v>
      </c>
    </row>
    <row r="231" spans="1:8" ht="22.5" hidden="1" customHeight="1" x14ac:dyDescent="0.25">
      <c r="A231" s="47"/>
      <c r="B231" s="37"/>
      <c r="C231" s="38"/>
      <c r="D231" s="67"/>
      <c r="E231" s="67"/>
      <c r="F231" s="67"/>
      <c r="G231" s="72"/>
      <c r="H231" s="72"/>
    </row>
    <row r="232" spans="1:8" ht="409.6" hidden="1" customHeight="1" x14ac:dyDescent="0.25">
      <c r="A232" s="73" t="s">
        <v>104</v>
      </c>
      <c r="B232" s="74" t="s">
        <v>105</v>
      </c>
      <c r="C232" s="67">
        <f>SUBTOTAL(9,C233:C240)</f>
        <v>85247.17</v>
      </c>
      <c r="D232" s="67">
        <f>SUBTOTAL(9,D233:D240)</f>
        <v>81146.709999999992</v>
      </c>
      <c r="E232" s="67">
        <f>SUBTOTAL(9,E233:E240)</f>
        <v>62461.84</v>
      </c>
      <c r="F232" s="67">
        <f>SUBTOTAL(9,F233:F240)</f>
        <v>73857.13</v>
      </c>
      <c r="G232" s="72">
        <f>IF(C232&lt;&gt;0,E232/C232,"-")</f>
        <v>0.73271452882248167</v>
      </c>
      <c r="H232" s="72">
        <f>IF(F232&lt;&gt;0,E232/F232,"-")</f>
        <v>0.84571171395368316</v>
      </c>
    </row>
    <row r="233" spans="1:8" ht="30" hidden="1" customHeight="1" x14ac:dyDescent="0.25">
      <c r="A233" s="47"/>
      <c r="B233" s="37"/>
      <c r="C233" s="38"/>
      <c r="D233" s="75"/>
      <c r="E233" s="75"/>
      <c r="F233" s="44"/>
      <c r="G233" s="45"/>
      <c r="H233" s="45"/>
    </row>
    <row r="234" spans="1:8" ht="15" customHeight="1" x14ac:dyDescent="0.25">
      <c r="A234" s="33" t="s">
        <v>106</v>
      </c>
      <c r="B234" s="76" t="s">
        <v>107</v>
      </c>
      <c r="C234" s="34">
        <v>11338.36</v>
      </c>
      <c r="D234" s="34">
        <v>9290.59</v>
      </c>
      <c r="E234" s="34">
        <v>10770.55</v>
      </c>
      <c r="F234" s="34">
        <v>11241.13</v>
      </c>
      <c r="G234" s="35">
        <f t="shared" ref="G234:G239" si="1">IF(C234&lt;&gt;0,0/C234,"-")</f>
        <v>0</v>
      </c>
      <c r="H234" s="35">
        <f t="shared" ref="H234:H239" si="2">IF(F234&lt;&gt;0,E234/F234,"-")</f>
        <v>0.95813766053768612</v>
      </c>
    </row>
    <row r="235" spans="1:8" ht="15" customHeight="1" x14ac:dyDescent="0.25">
      <c r="A235" s="33" t="s">
        <v>108</v>
      </c>
      <c r="B235" s="76" t="s">
        <v>109</v>
      </c>
      <c r="C235" s="34"/>
      <c r="D235" s="34">
        <v>0</v>
      </c>
      <c r="E235" s="34">
        <v>2176.4299999999998</v>
      </c>
      <c r="F235" s="34">
        <v>3000</v>
      </c>
      <c r="G235" s="35" t="str">
        <f t="shared" si="1"/>
        <v>-</v>
      </c>
      <c r="H235" s="35">
        <f t="shared" si="2"/>
        <v>0.72547666666666666</v>
      </c>
    </row>
    <row r="236" spans="1:8" ht="15" customHeight="1" x14ac:dyDescent="0.25">
      <c r="A236" s="33" t="s">
        <v>110</v>
      </c>
      <c r="B236" s="76" t="s">
        <v>111</v>
      </c>
      <c r="C236" s="34">
        <v>67291.259999999995</v>
      </c>
      <c r="D236" s="34">
        <v>65087.259999999995</v>
      </c>
      <c r="E236" s="34">
        <v>41430.239999999998</v>
      </c>
      <c r="F236" s="34">
        <v>49837.98</v>
      </c>
      <c r="G236" s="35">
        <f t="shared" si="1"/>
        <v>0</v>
      </c>
      <c r="H236" s="35">
        <f t="shared" si="2"/>
        <v>0.83129853978833002</v>
      </c>
    </row>
    <row r="237" spans="1:8" ht="15" customHeight="1" x14ac:dyDescent="0.25">
      <c r="A237" s="33" t="s">
        <v>112</v>
      </c>
      <c r="B237" s="76" t="s">
        <v>113</v>
      </c>
      <c r="C237" s="34">
        <v>5070.12</v>
      </c>
      <c r="D237" s="34">
        <v>4645.3</v>
      </c>
      <c r="E237" s="34">
        <v>3563.28</v>
      </c>
      <c r="F237" s="34">
        <v>4645.3</v>
      </c>
      <c r="G237" s="35">
        <f t="shared" si="1"/>
        <v>0</v>
      </c>
      <c r="H237" s="35">
        <f t="shared" si="2"/>
        <v>0.7670720943749596</v>
      </c>
    </row>
    <row r="238" spans="1:8" ht="15" customHeight="1" x14ac:dyDescent="0.25">
      <c r="A238" s="33" t="s">
        <v>114</v>
      </c>
      <c r="B238" s="76" t="s">
        <v>115</v>
      </c>
      <c r="C238" s="34">
        <v>806.38</v>
      </c>
      <c r="D238" s="34">
        <v>796.33</v>
      </c>
      <c r="E238" s="34">
        <v>2465.39</v>
      </c>
      <c r="F238" s="34">
        <v>2632.72</v>
      </c>
      <c r="G238" s="35">
        <f t="shared" si="1"/>
        <v>0</v>
      </c>
      <c r="H238" s="35">
        <f t="shared" si="2"/>
        <v>0.93644215867999636</v>
      </c>
    </row>
    <row r="239" spans="1:8" ht="15" customHeight="1" x14ac:dyDescent="0.25">
      <c r="A239" s="33" t="s">
        <v>116</v>
      </c>
      <c r="B239" s="76" t="s">
        <v>117</v>
      </c>
      <c r="C239" s="34">
        <v>741.05</v>
      </c>
      <c r="D239" s="34">
        <v>1327.23</v>
      </c>
      <c r="E239" s="34">
        <v>2055.9499999999998</v>
      </c>
      <c r="F239" s="34">
        <v>2500</v>
      </c>
      <c r="G239" s="35">
        <f t="shared" si="1"/>
        <v>0</v>
      </c>
      <c r="H239" s="35">
        <f t="shared" si="2"/>
        <v>0.82237999999999989</v>
      </c>
    </row>
    <row r="240" spans="1:8" hidden="1" x14ac:dyDescent="0.25">
      <c r="A240" s="37"/>
      <c r="B240" s="37"/>
      <c r="C240" s="38"/>
      <c r="D240" s="34"/>
      <c r="E240" s="34"/>
      <c r="F240" s="34"/>
      <c r="G240" s="35"/>
      <c r="H240" s="35"/>
    </row>
    <row r="241" spans="1:8" hidden="1" x14ac:dyDescent="0.25">
      <c r="A241" s="37"/>
      <c r="B241" s="37"/>
      <c r="C241" s="38"/>
      <c r="D241" s="38"/>
      <c r="E241" s="38"/>
      <c r="F241" s="44"/>
      <c r="G241" s="45"/>
      <c r="H241" s="45"/>
    </row>
    <row r="242" spans="1:8" ht="20.100000000000001" hidden="1" customHeight="1" x14ac:dyDescent="0.25">
      <c r="A242" s="37"/>
      <c r="B242" s="37"/>
      <c r="C242" s="38"/>
      <c r="D242" s="38"/>
      <c r="E242" s="38"/>
      <c r="F242" s="44"/>
      <c r="G242" s="45"/>
      <c r="H242" s="45"/>
    </row>
    <row r="243" spans="1:8" ht="20.100000000000001" hidden="1" customHeight="1" x14ac:dyDescent="0.25">
      <c r="A243" s="37"/>
      <c r="B243" s="37"/>
      <c r="C243" s="38"/>
      <c r="D243" s="38"/>
      <c r="E243" s="38"/>
      <c r="F243" s="44"/>
      <c r="G243" s="45"/>
      <c r="H243" s="45"/>
    </row>
    <row r="244" spans="1:8" ht="20.100000000000001" hidden="1" customHeight="1" x14ac:dyDescent="0.25">
      <c r="A244" s="37"/>
      <c r="B244" s="37"/>
      <c r="C244" s="38"/>
      <c r="D244" s="38"/>
      <c r="E244" s="38"/>
      <c r="F244" s="44"/>
      <c r="G244" s="45"/>
      <c r="H244" s="45"/>
    </row>
    <row r="245" spans="1:8" ht="20.100000000000001" hidden="1" customHeight="1" x14ac:dyDescent="0.25">
      <c r="A245" s="37"/>
      <c r="B245" s="37"/>
      <c r="C245" s="38"/>
      <c r="D245" s="38"/>
      <c r="E245" s="38"/>
      <c r="F245" s="44"/>
      <c r="G245" s="45"/>
      <c r="H245" s="45"/>
    </row>
    <row r="246" spans="1:8" s="10" customFormat="1" ht="18" customHeight="1" x14ac:dyDescent="0.25">
      <c r="A246" s="49" t="s">
        <v>118</v>
      </c>
      <c r="B246" s="50" t="s">
        <v>119</v>
      </c>
      <c r="C246" s="51">
        <f>SUBTOTAL(9,C247:C272)</f>
        <v>173364.61000000002</v>
      </c>
      <c r="D246" s="51">
        <f>SUBTOTAL(9,D247:D272)</f>
        <v>121388.27000000002</v>
      </c>
      <c r="E246" s="51">
        <f>SUBTOTAL(9,E247:E272)</f>
        <v>181861.03999999998</v>
      </c>
      <c r="F246" s="51">
        <f>SUBTOTAL(9,F247:F272)</f>
        <v>195496.66999999998</v>
      </c>
      <c r="G246" s="52">
        <f>IF(C246&lt;&gt;0,E246/C246,"-")</f>
        <v>1.0490090220835726</v>
      </c>
      <c r="H246" s="52">
        <f>IF(F246&lt;&gt;0,E246/F246,"-")</f>
        <v>0.93025134392314712</v>
      </c>
    </row>
    <row r="247" spans="1:8" ht="30" hidden="1" customHeight="1" x14ac:dyDescent="0.25">
      <c r="A247" s="47"/>
      <c r="B247" s="37"/>
      <c r="C247" s="38"/>
      <c r="D247" s="13"/>
      <c r="E247" s="13"/>
      <c r="F247" s="44"/>
      <c r="G247" s="45"/>
      <c r="H247" s="45"/>
    </row>
    <row r="248" spans="1:8" ht="409.6" hidden="1" customHeight="1" x14ac:dyDescent="0.25">
      <c r="A248" s="53" t="s">
        <v>118</v>
      </c>
      <c r="B248" s="54" t="s">
        <v>119</v>
      </c>
      <c r="C248" s="55">
        <f>SUBTOTAL(9,C249:C271)</f>
        <v>173364.61000000002</v>
      </c>
      <c r="D248" s="55">
        <f>SUBTOTAL(9,D249:D271)</f>
        <v>121388.27000000002</v>
      </c>
      <c r="E248" s="55">
        <f>SUBTOTAL(9,E249:E271)</f>
        <v>181861.03999999998</v>
      </c>
      <c r="F248" s="55">
        <f>SUBTOTAL(9,F249:F271)</f>
        <v>195496.66999999998</v>
      </c>
      <c r="G248" s="56">
        <f>IF(C248&lt;&gt;0,E248/C248,"-")</f>
        <v>1.0490090220835726</v>
      </c>
      <c r="H248" s="56">
        <f>IF(F248&lt;&gt;0,E248/F248,"-")</f>
        <v>0.93025134392314712</v>
      </c>
    </row>
    <row r="249" spans="1:8" ht="30" hidden="1" customHeight="1" x14ac:dyDescent="0.25">
      <c r="A249" s="47"/>
      <c r="B249" s="37"/>
      <c r="C249" s="38"/>
      <c r="D249" s="57"/>
      <c r="E249" s="57"/>
      <c r="F249" s="44"/>
      <c r="G249" s="45"/>
      <c r="H249" s="45"/>
    </row>
    <row r="250" spans="1:8" ht="409.6" hidden="1" customHeight="1" x14ac:dyDescent="0.25">
      <c r="A250" s="58" t="s">
        <v>118</v>
      </c>
      <c r="B250" s="59" t="s">
        <v>119</v>
      </c>
      <c r="C250" s="60">
        <f>SUBTOTAL(9,C251:C270)</f>
        <v>173364.61000000002</v>
      </c>
      <c r="D250" s="60">
        <f>SUBTOTAL(9,D251:D270)</f>
        <v>121388.27000000002</v>
      </c>
      <c r="E250" s="60">
        <f>SUBTOTAL(9,E251:E270)</f>
        <v>181861.03999999998</v>
      </c>
      <c r="F250" s="60">
        <f>SUBTOTAL(9,F251:F270)</f>
        <v>195496.66999999998</v>
      </c>
      <c r="G250" s="61">
        <f>IF(C250&lt;&gt;0,E250/C250,"-")</f>
        <v>1.0490090220835726</v>
      </c>
      <c r="H250" s="61">
        <f>IF(F250&lt;&gt;0,E250/F250,"-")</f>
        <v>0.93025134392314712</v>
      </c>
    </row>
    <row r="251" spans="1:8" ht="30" hidden="1" customHeight="1" x14ac:dyDescent="0.25">
      <c r="A251" s="47"/>
      <c r="B251" s="37"/>
      <c r="C251" s="38"/>
      <c r="D251" s="62"/>
      <c r="E251" s="62"/>
      <c r="F251" s="44"/>
      <c r="G251" s="45"/>
      <c r="H251" s="45"/>
    </row>
    <row r="252" spans="1:8" ht="409.6" hidden="1" customHeight="1" x14ac:dyDescent="0.25">
      <c r="A252" s="63" t="s">
        <v>118</v>
      </c>
      <c r="B252" s="64" t="s">
        <v>119</v>
      </c>
      <c r="C252" s="65">
        <f>SUBTOTAL(9,C253:C269)</f>
        <v>173364.61000000002</v>
      </c>
      <c r="D252" s="65">
        <f>SUBTOTAL(9,D253:D269)</f>
        <v>121388.27000000002</v>
      </c>
      <c r="E252" s="65">
        <f>SUBTOTAL(9,E253:E269)</f>
        <v>181861.03999999998</v>
      </c>
      <c r="F252" s="65">
        <f>SUBTOTAL(9,F253:F269)</f>
        <v>195496.66999999998</v>
      </c>
      <c r="G252" s="66">
        <f>IF(C252&lt;&gt;0,E252/C252,"-")</f>
        <v>1.0490090220835726</v>
      </c>
      <c r="H252" s="66">
        <f>IF(F252&lt;&gt;0,E252/F252,"-")</f>
        <v>0.93025134392314712</v>
      </c>
    </row>
    <row r="253" spans="1:8" ht="30" hidden="1" customHeight="1" x14ac:dyDescent="0.25">
      <c r="A253" s="47"/>
      <c r="B253" s="37"/>
      <c r="C253" s="38"/>
      <c r="D253" s="67"/>
      <c r="E253" s="67"/>
      <c r="F253" s="44"/>
      <c r="G253" s="45"/>
      <c r="H253" s="45"/>
    </row>
    <row r="254" spans="1:8" ht="409.6" hidden="1" customHeight="1" x14ac:dyDescent="0.25">
      <c r="A254" s="68" t="s">
        <v>118</v>
      </c>
      <c r="B254" s="69" t="s">
        <v>119</v>
      </c>
      <c r="C254" s="70">
        <f>SUBTOTAL(9,C255:C268)</f>
        <v>173364.61000000002</v>
      </c>
      <c r="D254" s="70">
        <f>SUBTOTAL(9,D255:D268)</f>
        <v>121388.27000000002</v>
      </c>
      <c r="E254" s="70">
        <f>SUBTOTAL(9,E255:E268)</f>
        <v>181861.03999999998</v>
      </c>
      <c r="F254" s="70">
        <f>SUBTOTAL(9,F255:F268)</f>
        <v>195496.66999999998</v>
      </c>
      <c r="G254" s="71">
        <f>IF(C254&lt;&gt;0,E254/C254,"-")</f>
        <v>1.0490090220835726</v>
      </c>
      <c r="H254" s="71">
        <f>IF(F254&lt;&gt;0,E254/F254,"-")</f>
        <v>0.93025134392314712</v>
      </c>
    </row>
    <row r="255" spans="1:8" ht="22.5" hidden="1" customHeight="1" x14ac:dyDescent="0.25">
      <c r="A255" s="47"/>
      <c r="B255" s="37"/>
      <c r="C255" s="38"/>
      <c r="D255" s="67"/>
      <c r="E255" s="67"/>
      <c r="F255" s="67"/>
      <c r="G255" s="72"/>
      <c r="H255" s="72"/>
    </row>
    <row r="256" spans="1:8" ht="409.6" hidden="1" customHeight="1" x14ac:dyDescent="0.25">
      <c r="A256" s="73" t="s">
        <v>118</v>
      </c>
      <c r="B256" s="74" t="s">
        <v>119</v>
      </c>
      <c r="C256" s="67">
        <f>SUBTOTAL(9,C257:C267)</f>
        <v>173364.61000000002</v>
      </c>
      <c r="D256" s="67">
        <f>SUBTOTAL(9,D257:D267)</f>
        <v>121388.27000000002</v>
      </c>
      <c r="E256" s="67">
        <f>SUBTOTAL(9,E257:E267)</f>
        <v>181861.03999999998</v>
      </c>
      <c r="F256" s="67">
        <f>SUBTOTAL(9,F257:F267)</f>
        <v>195496.66999999998</v>
      </c>
      <c r="G256" s="72">
        <f>IF(C256&lt;&gt;0,E256/C256,"-")</f>
        <v>1.0490090220835726</v>
      </c>
      <c r="H256" s="72">
        <f>IF(F256&lt;&gt;0,E256/F256,"-")</f>
        <v>0.93025134392314712</v>
      </c>
    </row>
    <row r="257" spans="1:8" ht="30" hidden="1" customHeight="1" x14ac:dyDescent="0.25">
      <c r="A257" s="47"/>
      <c r="B257" s="37"/>
      <c r="C257" s="38"/>
      <c r="D257" s="75"/>
      <c r="E257" s="75"/>
      <c r="F257" s="44"/>
      <c r="G257" s="45"/>
      <c r="H257" s="45"/>
    </row>
    <row r="258" spans="1:8" ht="15" customHeight="1" x14ac:dyDescent="0.25">
      <c r="A258" s="33" t="s">
        <v>120</v>
      </c>
      <c r="B258" s="76" t="s">
        <v>121</v>
      </c>
      <c r="C258" s="34">
        <v>6403.65</v>
      </c>
      <c r="D258" s="34">
        <v>5574.36</v>
      </c>
      <c r="E258" s="34">
        <v>11024.92</v>
      </c>
      <c r="F258" s="34">
        <v>11523.25</v>
      </c>
      <c r="G258" s="35">
        <f t="shared" ref="G258:G266" si="3">IF(C258&lt;&gt;0,0/C258,"-")</f>
        <v>0</v>
      </c>
      <c r="H258" s="35">
        <f t="shared" ref="H258:H266" si="4">IF(F258&lt;&gt;0,E258/F258,"-")</f>
        <v>0.95675438786800604</v>
      </c>
    </row>
    <row r="259" spans="1:8" ht="15" customHeight="1" x14ac:dyDescent="0.25">
      <c r="A259" s="33" t="s">
        <v>122</v>
      </c>
      <c r="B259" s="76" t="s">
        <v>123</v>
      </c>
      <c r="C259" s="34">
        <v>64776.6</v>
      </c>
      <c r="D259" s="34">
        <v>13272.28</v>
      </c>
      <c r="E259" s="34">
        <v>28223.15</v>
      </c>
      <c r="F259" s="34">
        <v>29934.98</v>
      </c>
      <c r="G259" s="35">
        <f t="shared" si="3"/>
        <v>0</v>
      </c>
      <c r="H259" s="35">
        <f t="shared" si="4"/>
        <v>0.94281506117592206</v>
      </c>
    </row>
    <row r="260" spans="1:8" ht="15" customHeight="1" x14ac:dyDescent="0.25">
      <c r="A260" s="33" t="s">
        <v>124</v>
      </c>
      <c r="B260" s="76" t="s">
        <v>125</v>
      </c>
      <c r="C260" s="34">
        <v>15557.16</v>
      </c>
      <c r="D260" s="34">
        <v>7963.3700000000008</v>
      </c>
      <c r="E260" s="34">
        <v>19106.3</v>
      </c>
      <c r="F260" s="34">
        <v>20429.690000000002</v>
      </c>
      <c r="G260" s="35">
        <f t="shared" si="3"/>
        <v>0</v>
      </c>
      <c r="H260" s="35">
        <f t="shared" si="4"/>
        <v>0.9352222182519655</v>
      </c>
    </row>
    <row r="261" spans="1:8" ht="15" customHeight="1" x14ac:dyDescent="0.25">
      <c r="A261" s="33" t="s">
        <v>126</v>
      </c>
      <c r="B261" s="76" t="s">
        <v>127</v>
      </c>
      <c r="C261" s="34">
        <v>4961.41</v>
      </c>
      <c r="D261" s="34">
        <v>4645.3</v>
      </c>
      <c r="E261" s="34">
        <v>4994.08</v>
      </c>
      <c r="F261" s="34">
        <v>6327</v>
      </c>
      <c r="G261" s="35">
        <f t="shared" si="3"/>
        <v>0</v>
      </c>
      <c r="H261" s="35">
        <f t="shared" si="4"/>
        <v>0.78932827564406516</v>
      </c>
    </row>
    <row r="262" spans="1:8" ht="15" customHeight="1" x14ac:dyDescent="0.25">
      <c r="A262" s="33">
        <v>3235</v>
      </c>
      <c r="B262" s="76" t="s">
        <v>128</v>
      </c>
      <c r="C262" s="34">
        <v>122.1</v>
      </c>
      <c r="D262" s="34">
        <v>0</v>
      </c>
      <c r="E262" s="34">
        <v>0</v>
      </c>
      <c r="F262" s="34">
        <v>0</v>
      </c>
      <c r="G262" s="35">
        <f t="shared" si="3"/>
        <v>0</v>
      </c>
      <c r="H262" s="35" t="str">
        <f t="shared" si="4"/>
        <v>-</v>
      </c>
    </row>
    <row r="263" spans="1:8" ht="15" customHeight="1" x14ac:dyDescent="0.25">
      <c r="A263" s="33" t="s">
        <v>129</v>
      </c>
      <c r="B263" s="76" t="s">
        <v>130</v>
      </c>
      <c r="C263" s="34">
        <v>812.26</v>
      </c>
      <c r="D263" s="34">
        <v>929.06</v>
      </c>
      <c r="E263" s="34">
        <v>1657.15</v>
      </c>
      <c r="F263" s="34">
        <v>2000</v>
      </c>
      <c r="G263" s="35">
        <f t="shared" si="3"/>
        <v>0</v>
      </c>
      <c r="H263" s="35">
        <f t="shared" si="4"/>
        <v>0.82857500000000006</v>
      </c>
    </row>
    <row r="264" spans="1:8" ht="15" customHeight="1" x14ac:dyDescent="0.25">
      <c r="A264" s="33" t="s">
        <v>131</v>
      </c>
      <c r="B264" s="76" t="s">
        <v>132</v>
      </c>
      <c r="C264" s="34">
        <v>9768.89</v>
      </c>
      <c r="D264" s="34">
        <v>13232.45</v>
      </c>
      <c r="E264" s="34">
        <v>23805.919999999998</v>
      </c>
      <c r="F264" s="34">
        <v>24540.65</v>
      </c>
      <c r="G264" s="35">
        <f t="shared" si="3"/>
        <v>0</v>
      </c>
      <c r="H264" s="35">
        <f t="shared" si="4"/>
        <v>0.97006069521385929</v>
      </c>
    </row>
    <row r="265" spans="1:8" ht="15" customHeight="1" x14ac:dyDescent="0.25">
      <c r="A265" s="33" t="s">
        <v>133</v>
      </c>
      <c r="B265" s="76" t="s">
        <v>134</v>
      </c>
      <c r="C265" s="34">
        <v>4163.49</v>
      </c>
      <c r="D265" s="34">
        <v>3318.07</v>
      </c>
      <c r="E265" s="34">
        <v>4963.7</v>
      </c>
      <c r="F265" s="34">
        <v>5672.2</v>
      </c>
      <c r="G265" s="35">
        <f t="shared" si="3"/>
        <v>0</v>
      </c>
      <c r="H265" s="35">
        <f t="shared" si="4"/>
        <v>0.87509255667994779</v>
      </c>
    </row>
    <row r="266" spans="1:8" ht="15" customHeight="1" x14ac:dyDescent="0.25">
      <c r="A266" s="33" t="s">
        <v>135</v>
      </c>
      <c r="B266" s="76" t="s">
        <v>136</v>
      </c>
      <c r="C266" s="34">
        <v>66799.05</v>
      </c>
      <c r="D266" s="34">
        <v>72453.38</v>
      </c>
      <c r="E266" s="34">
        <v>88085.82</v>
      </c>
      <c r="F266" s="34">
        <v>95068.9</v>
      </c>
      <c r="G266" s="35">
        <f t="shared" si="3"/>
        <v>0</v>
      </c>
      <c r="H266" s="35">
        <f t="shared" si="4"/>
        <v>0.9265471673701916</v>
      </c>
    </row>
    <row r="267" spans="1:8" hidden="1" x14ac:dyDescent="0.25">
      <c r="A267" s="37"/>
      <c r="B267" s="37"/>
      <c r="C267" s="38"/>
      <c r="D267" s="34"/>
      <c r="E267" s="34"/>
      <c r="F267" s="34"/>
      <c r="G267" s="35"/>
      <c r="H267" s="35"/>
    </row>
    <row r="268" spans="1:8" hidden="1" x14ac:dyDescent="0.25">
      <c r="A268" s="37"/>
      <c r="B268" s="37"/>
      <c r="C268" s="38"/>
      <c r="D268" s="38"/>
      <c r="E268" s="38"/>
      <c r="F268" s="44"/>
      <c r="G268" s="45"/>
      <c r="H268" s="45"/>
    </row>
    <row r="269" spans="1:8" ht="20.100000000000001" hidden="1" customHeight="1" x14ac:dyDescent="0.25">
      <c r="A269" s="37"/>
      <c r="B269" s="37"/>
      <c r="C269" s="38"/>
      <c r="D269" s="38"/>
      <c r="E269" s="38"/>
      <c r="F269" s="44"/>
      <c r="G269" s="45"/>
      <c r="H269" s="45"/>
    </row>
    <row r="270" spans="1:8" ht="20.100000000000001" hidden="1" customHeight="1" x14ac:dyDescent="0.25">
      <c r="A270" s="37"/>
      <c r="B270" s="37"/>
      <c r="C270" s="38"/>
      <c r="D270" s="38"/>
      <c r="E270" s="38"/>
      <c r="F270" s="44"/>
      <c r="G270" s="45"/>
      <c r="H270" s="45"/>
    </row>
    <row r="271" spans="1:8" ht="20.100000000000001" hidden="1" customHeight="1" x14ac:dyDescent="0.25">
      <c r="A271" s="37"/>
      <c r="B271" s="37"/>
      <c r="C271" s="38"/>
      <c r="D271" s="38"/>
      <c r="E271" s="38"/>
      <c r="F271" s="44"/>
      <c r="G271" s="45"/>
      <c r="H271" s="45"/>
    </row>
    <row r="272" spans="1:8" ht="20.100000000000001" hidden="1" customHeight="1" x14ac:dyDescent="0.25">
      <c r="A272" s="37"/>
      <c r="B272" s="37"/>
      <c r="C272" s="38"/>
      <c r="D272" s="38"/>
      <c r="E272" s="38"/>
      <c r="F272" s="44"/>
      <c r="G272" s="45"/>
      <c r="H272" s="45"/>
    </row>
    <row r="273" spans="1:8" s="10" customFormat="1" ht="18" customHeight="1" x14ac:dyDescent="0.25">
      <c r="A273" s="49" t="s">
        <v>137</v>
      </c>
      <c r="B273" s="50" t="s">
        <v>138</v>
      </c>
      <c r="C273" s="51">
        <f>SUBTOTAL(9,C274:C291)</f>
        <v>0</v>
      </c>
      <c r="D273" s="51">
        <f>SUBTOTAL(9,D274:D291)</f>
        <v>0</v>
      </c>
      <c r="E273" s="51">
        <f>SUBTOTAL(9,E274:E291)</f>
        <v>85.73</v>
      </c>
      <c r="F273" s="51">
        <f>SUBTOTAL(9,F274:F291)</f>
        <v>285</v>
      </c>
      <c r="G273" s="52" t="str">
        <f>IF(C273&lt;&gt;0,E273/C273,"-")</f>
        <v>-</v>
      </c>
      <c r="H273" s="52">
        <f>IF(F273&lt;&gt;0,E273/F273,"-")</f>
        <v>0.30080701754385969</v>
      </c>
    </row>
    <row r="274" spans="1:8" ht="30" hidden="1" customHeight="1" x14ac:dyDescent="0.25">
      <c r="A274" s="47"/>
      <c r="B274" s="37"/>
      <c r="C274" s="38"/>
      <c r="D274" s="13"/>
      <c r="E274" s="13"/>
      <c r="F274" s="44"/>
      <c r="G274" s="45"/>
      <c r="H274" s="45"/>
    </row>
    <row r="275" spans="1:8" ht="409.6" hidden="1" customHeight="1" x14ac:dyDescent="0.25">
      <c r="A275" s="53" t="s">
        <v>137</v>
      </c>
      <c r="B275" s="54" t="s">
        <v>138</v>
      </c>
      <c r="C275" s="55">
        <f>SUBTOTAL(9,C276:C290)</f>
        <v>0</v>
      </c>
      <c r="D275" s="55">
        <f>SUBTOTAL(9,D276:D290)</f>
        <v>0</v>
      </c>
      <c r="E275" s="55">
        <f>SUBTOTAL(9,E276:E290)</f>
        <v>85.73</v>
      </c>
      <c r="F275" s="55">
        <f>SUBTOTAL(9,F276:F290)</f>
        <v>285</v>
      </c>
      <c r="G275" s="56" t="str">
        <f>IF(C275&lt;&gt;0,E275/C275,"-")</f>
        <v>-</v>
      </c>
      <c r="H275" s="56">
        <f>IF(F275&lt;&gt;0,E275/F275,"-")</f>
        <v>0.30080701754385969</v>
      </c>
    </row>
    <row r="276" spans="1:8" ht="30" hidden="1" customHeight="1" x14ac:dyDescent="0.25">
      <c r="A276" s="47"/>
      <c r="B276" s="37"/>
      <c r="C276" s="38"/>
      <c r="D276" s="57"/>
      <c r="E276" s="57"/>
      <c r="F276" s="44"/>
      <c r="G276" s="45"/>
      <c r="H276" s="45"/>
    </row>
    <row r="277" spans="1:8" ht="409.6" hidden="1" customHeight="1" x14ac:dyDescent="0.25">
      <c r="A277" s="58" t="s">
        <v>137</v>
      </c>
      <c r="B277" s="59" t="s">
        <v>138</v>
      </c>
      <c r="C277" s="60">
        <f>SUBTOTAL(9,C278:C289)</f>
        <v>0</v>
      </c>
      <c r="D277" s="60">
        <f>SUBTOTAL(9,D278:D289)</f>
        <v>0</v>
      </c>
      <c r="E277" s="60">
        <f>SUBTOTAL(9,E278:E289)</f>
        <v>85.73</v>
      </c>
      <c r="F277" s="60">
        <f>SUBTOTAL(9,F278:F289)</f>
        <v>285</v>
      </c>
      <c r="G277" s="61" t="str">
        <f>IF(C277&lt;&gt;0,E277/C277,"-")</f>
        <v>-</v>
      </c>
      <c r="H277" s="61">
        <f>IF(F277&lt;&gt;0,E277/F277,"-")</f>
        <v>0.30080701754385969</v>
      </c>
    </row>
    <row r="278" spans="1:8" ht="30" hidden="1" customHeight="1" x14ac:dyDescent="0.25">
      <c r="A278" s="47"/>
      <c r="B278" s="37"/>
      <c r="C278" s="38"/>
      <c r="D278" s="62"/>
      <c r="E278" s="62"/>
      <c r="F278" s="44"/>
      <c r="G278" s="45"/>
      <c r="H278" s="45"/>
    </row>
    <row r="279" spans="1:8" ht="409.6" hidden="1" customHeight="1" x14ac:dyDescent="0.25">
      <c r="A279" s="63" t="s">
        <v>137</v>
      </c>
      <c r="B279" s="64" t="s">
        <v>138</v>
      </c>
      <c r="C279" s="65">
        <f>SUBTOTAL(9,C280:C288)</f>
        <v>0</v>
      </c>
      <c r="D279" s="65">
        <f>SUBTOTAL(9,D280:D288)</f>
        <v>0</v>
      </c>
      <c r="E279" s="65">
        <f>SUBTOTAL(9,E280:E288)</f>
        <v>85.73</v>
      </c>
      <c r="F279" s="65">
        <f>SUBTOTAL(9,F280:F288)</f>
        <v>285</v>
      </c>
      <c r="G279" s="66" t="str">
        <f>IF(C279&lt;&gt;0,E279/C279,"-")</f>
        <v>-</v>
      </c>
      <c r="H279" s="66">
        <f>IF(F279&lt;&gt;0,E279/F279,"-")</f>
        <v>0.30080701754385969</v>
      </c>
    </row>
    <row r="280" spans="1:8" ht="30" hidden="1" customHeight="1" x14ac:dyDescent="0.25">
      <c r="A280" s="47"/>
      <c r="B280" s="37"/>
      <c r="C280" s="38"/>
      <c r="D280" s="67"/>
      <c r="E280" s="67"/>
      <c r="F280" s="44"/>
      <c r="G280" s="45"/>
      <c r="H280" s="45"/>
    </row>
    <row r="281" spans="1:8" ht="409.6" hidden="1" customHeight="1" x14ac:dyDescent="0.25">
      <c r="A281" s="68" t="s">
        <v>137</v>
      </c>
      <c r="B281" s="69" t="s">
        <v>138</v>
      </c>
      <c r="C281" s="70">
        <f>SUBTOTAL(9,C282:C287)</f>
        <v>0</v>
      </c>
      <c r="D281" s="70">
        <f>SUBTOTAL(9,D282:D287)</f>
        <v>0</v>
      </c>
      <c r="E281" s="70">
        <f>SUBTOTAL(9,E282:E287)</f>
        <v>85.73</v>
      </c>
      <c r="F281" s="70">
        <f>SUBTOTAL(9,F282:F287)</f>
        <v>285</v>
      </c>
      <c r="G281" s="71" t="str">
        <f>IF(C281&lt;&gt;0,E281/C281,"-")</f>
        <v>-</v>
      </c>
      <c r="H281" s="71">
        <f>IF(F281&lt;&gt;0,E281/F281,"-")</f>
        <v>0.30080701754385969</v>
      </c>
    </row>
    <row r="282" spans="1:8" ht="22.5" hidden="1" customHeight="1" x14ac:dyDescent="0.25">
      <c r="A282" s="47"/>
      <c r="B282" s="37"/>
      <c r="C282" s="38"/>
      <c r="D282" s="67"/>
      <c r="E282" s="67"/>
      <c r="F282" s="67"/>
      <c r="G282" s="72"/>
      <c r="H282" s="72"/>
    </row>
    <row r="283" spans="1:8" ht="409.6" hidden="1" customHeight="1" x14ac:dyDescent="0.25">
      <c r="A283" s="73" t="s">
        <v>137</v>
      </c>
      <c r="B283" s="74" t="s">
        <v>138</v>
      </c>
      <c r="C283" s="67">
        <f>SUBTOTAL(9,C284:C286)</f>
        <v>0</v>
      </c>
      <c r="D283" s="67">
        <f>SUBTOTAL(9,D284:D286)</f>
        <v>0</v>
      </c>
      <c r="E283" s="67">
        <f>SUBTOTAL(9,E284:E286)</f>
        <v>85.73</v>
      </c>
      <c r="F283" s="67">
        <f>SUBTOTAL(9,F284:F286)</f>
        <v>285</v>
      </c>
      <c r="G283" s="72" t="str">
        <f>IF(C283&lt;&gt;0,E283/C283,"-")</f>
        <v>-</v>
      </c>
      <c r="H283" s="72">
        <f>IF(F283&lt;&gt;0,E283/F283,"-")</f>
        <v>0.30080701754385969</v>
      </c>
    </row>
    <row r="284" spans="1:8" ht="30" hidden="1" customHeight="1" x14ac:dyDescent="0.25">
      <c r="A284" s="47"/>
      <c r="B284" s="37"/>
      <c r="C284" s="38"/>
      <c r="D284" s="75"/>
      <c r="E284" s="75"/>
      <c r="F284" s="44"/>
      <c r="G284" s="45"/>
      <c r="H284" s="45"/>
    </row>
    <row r="285" spans="1:8" ht="15" customHeight="1" x14ac:dyDescent="0.25">
      <c r="A285" s="33" t="s">
        <v>139</v>
      </c>
      <c r="B285" s="76" t="s">
        <v>138</v>
      </c>
      <c r="C285" s="34">
        <v>0</v>
      </c>
      <c r="D285" s="34">
        <v>0</v>
      </c>
      <c r="E285" s="34">
        <v>85.73</v>
      </c>
      <c r="F285" s="34">
        <v>285</v>
      </c>
      <c r="G285" s="35" t="str">
        <f>IF(C285&lt;&gt;0,0/C285,"-")</f>
        <v>-</v>
      </c>
      <c r="H285" s="35">
        <f>IF(F285&lt;&gt;0,E285/F285,"-")</f>
        <v>0.30080701754385969</v>
      </c>
    </row>
    <row r="286" spans="1:8" hidden="1" x14ac:dyDescent="0.25">
      <c r="A286" s="37"/>
      <c r="B286" s="37"/>
      <c r="C286" s="38"/>
      <c r="D286" s="34"/>
      <c r="E286" s="34"/>
      <c r="F286" s="34"/>
      <c r="G286" s="35"/>
      <c r="H286" s="35"/>
    </row>
    <row r="287" spans="1:8" hidden="1" x14ac:dyDescent="0.25">
      <c r="A287" s="37"/>
      <c r="B287" s="37"/>
      <c r="C287" s="38"/>
      <c r="D287" s="38"/>
      <c r="E287" s="38"/>
      <c r="F287" s="44"/>
      <c r="G287" s="45"/>
      <c r="H287" s="45"/>
    </row>
    <row r="288" spans="1:8" ht="20.100000000000001" hidden="1" customHeight="1" x14ac:dyDescent="0.25">
      <c r="A288" s="37"/>
      <c r="B288" s="37"/>
      <c r="C288" s="38"/>
      <c r="D288" s="38"/>
      <c r="E288" s="38"/>
      <c r="F288" s="44"/>
      <c r="G288" s="45"/>
      <c r="H288" s="45"/>
    </row>
    <row r="289" spans="1:8" ht="20.100000000000001" hidden="1" customHeight="1" x14ac:dyDescent="0.25">
      <c r="A289" s="37"/>
      <c r="B289" s="37"/>
      <c r="C289" s="38"/>
      <c r="D289" s="38"/>
      <c r="E289" s="38"/>
      <c r="F289" s="44"/>
      <c r="G289" s="45"/>
      <c r="H289" s="45"/>
    </row>
    <row r="290" spans="1:8" ht="20.100000000000001" hidden="1" customHeight="1" x14ac:dyDescent="0.25">
      <c r="A290" s="37"/>
      <c r="B290" s="37"/>
      <c r="C290" s="38"/>
      <c r="D290" s="38"/>
      <c r="E290" s="38"/>
      <c r="F290" s="44"/>
      <c r="G290" s="45"/>
      <c r="H290" s="45"/>
    </row>
    <row r="291" spans="1:8" ht="20.100000000000001" hidden="1" customHeight="1" x14ac:dyDescent="0.25">
      <c r="A291" s="37"/>
      <c r="B291" s="37"/>
      <c r="C291" s="38"/>
      <c r="D291" s="38"/>
      <c r="E291" s="38"/>
      <c r="F291" s="44"/>
      <c r="G291" s="45"/>
      <c r="H291" s="45"/>
    </row>
    <row r="292" spans="1:8" s="10" customFormat="1" ht="18" customHeight="1" x14ac:dyDescent="0.25">
      <c r="A292" s="49" t="s">
        <v>140</v>
      </c>
      <c r="B292" s="50" t="s">
        <v>141</v>
      </c>
      <c r="C292" s="51">
        <f>SUBTOTAL(9,C293:C315)</f>
        <v>4627.5600000000004</v>
      </c>
      <c r="D292" s="51">
        <f>SUBTOTAL(9,D293:D315)</f>
        <v>5587.6200000000008</v>
      </c>
      <c r="E292" s="51">
        <f>SUBTOTAL(9,E293:E315)</f>
        <v>7818.73</v>
      </c>
      <c r="F292" s="51">
        <f>SUBTOTAL(9,F293:F315)</f>
        <v>15174.82</v>
      </c>
      <c r="G292" s="52">
        <f>IF(C292&lt;&gt;0,E292/C292,"-")</f>
        <v>1.689600999230696</v>
      </c>
      <c r="H292" s="52">
        <f>IF(F292&lt;&gt;0,E292/F292,"-")</f>
        <v>0.51524367340106836</v>
      </c>
    </row>
    <row r="293" spans="1:8" ht="30" hidden="1" customHeight="1" x14ac:dyDescent="0.25">
      <c r="A293" s="47"/>
      <c r="B293" s="37"/>
      <c r="C293" s="38"/>
      <c r="D293" s="13"/>
      <c r="E293" s="13"/>
      <c r="F293" s="44"/>
      <c r="G293" s="45"/>
      <c r="H293" s="45"/>
    </row>
    <row r="294" spans="1:8" ht="409.6" hidden="1" customHeight="1" x14ac:dyDescent="0.25">
      <c r="A294" s="53" t="s">
        <v>140</v>
      </c>
      <c r="B294" s="54" t="s">
        <v>141</v>
      </c>
      <c r="C294" s="55">
        <f>SUBTOTAL(9,C295:C314)</f>
        <v>4627.5600000000004</v>
      </c>
      <c r="D294" s="55">
        <f>SUBTOTAL(9,D295:D314)</f>
        <v>5587.6200000000008</v>
      </c>
      <c r="E294" s="55">
        <f>SUBTOTAL(9,E295:E314)</f>
        <v>7818.73</v>
      </c>
      <c r="F294" s="55">
        <f>SUBTOTAL(9,F295:F314)</f>
        <v>15174.82</v>
      </c>
      <c r="G294" s="56">
        <f>IF(C294&lt;&gt;0,E294/C294,"-")</f>
        <v>1.689600999230696</v>
      </c>
      <c r="H294" s="56">
        <f>IF(F294&lt;&gt;0,E294/F294,"-")</f>
        <v>0.51524367340106836</v>
      </c>
    </row>
    <row r="295" spans="1:8" ht="30" hidden="1" customHeight="1" x14ac:dyDescent="0.25">
      <c r="A295" s="47"/>
      <c r="B295" s="37"/>
      <c r="C295" s="38"/>
      <c r="D295" s="57"/>
      <c r="E295" s="57"/>
      <c r="F295" s="44"/>
      <c r="G295" s="45"/>
      <c r="H295" s="45"/>
    </row>
    <row r="296" spans="1:8" ht="409.6" hidden="1" customHeight="1" x14ac:dyDescent="0.25">
      <c r="A296" s="58" t="s">
        <v>140</v>
      </c>
      <c r="B296" s="59" t="s">
        <v>141</v>
      </c>
      <c r="C296" s="60">
        <f>SUBTOTAL(9,C297:C313)</f>
        <v>4627.5600000000004</v>
      </c>
      <c r="D296" s="60">
        <f>SUBTOTAL(9,D297:D313)</f>
        <v>5587.6200000000008</v>
      </c>
      <c r="E296" s="60">
        <f>SUBTOTAL(9,E297:E313)</f>
        <v>7818.73</v>
      </c>
      <c r="F296" s="60">
        <f>SUBTOTAL(9,F297:F313)</f>
        <v>15174.82</v>
      </c>
      <c r="G296" s="61">
        <f>IF(C296&lt;&gt;0,E296/C296,"-")</f>
        <v>1.689600999230696</v>
      </c>
      <c r="H296" s="61">
        <f>IF(F296&lt;&gt;0,E296/F296,"-")</f>
        <v>0.51524367340106836</v>
      </c>
    </row>
    <row r="297" spans="1:8" ht="30" hidden="1" customHeight="1" x14ac:dyDescent="0.25">
      <c r="A297" s="47"/>
      <c r="B297" s="37"/>
      <c r="C297" s="38"/>
      <c r="D297" s="62"/>
      <c r="E297" s="62"/>
      <c r="F297" s="44"/>
      <c r="G297" s="45"/>
      <c r="H297" s="45"/>
    </row>
    <row r="298" spans="1:8" ht="409.6" hidden="1" customHeight="1" x14ac:dyDescent="0.25">
      <c r="A298" s="63" t="s">
        <v>140</v>
      </c>
      <c r="B298" s="64" t="s">
        <v>141</v>
      </c>
      <c r="C298" s="65">
        <f>SUBTOTAL(9,C299:C312)</f>
        <v>4627.5600000000004</v>
      </c>
      <c r="D298" s="65">
        <f>SUBTOTAL(9,D299:D312)</f>
        <v>5587.6200000000008</v>
      </c>
      <c r="E298" s="65">
        <f>SUBTOTAL(9,E299:E312)</f>
        <v>7818.73</v>
      </c>
      <c r="F298" s="65">
        <f>SUBTOTAL(9,F299:F312)</f>
        <v>15174.82</v>
      </c>
      <c r="G298" s="66">
        <f>IF(C298&lt;&gt;0,E298/C298,"-")</f>
        <v>1.689600999230696</v>
      </c>
      <c r="H298" s="66">
        <f>IF(F298&lt;&gt;0,E298/F298,"-")</f>
        <v>0.51524367340106836</v>
      </c>
    </row>
    <row r="299" spans="1:8" ht="30" hidden="1" customHeight="1" x14ac:dyDescent="0.25">
      <c r="A299" s="47"/>
      <c r="B299" s="37"/>
      <c r="C299" s="38"/>
      <c r="D299" s="67"/>
      <c r="E299" s="67"/>
      <c r="F299" s="44"/>
      <c r="G299" s="45"/>
      <c r="H299" s="45"/>
    </row>
    <row r="300" spans="1:8" ht="409.6" hidden="1" customHeight="1" x14ac:dyDescent="0.25">
      <c r="A300" s="68" t="s">
        <v>140</v>
      </c>
      <c r="B300" s="69" t="s">
        <v>141</v>
      </c>
      <c r="C300" s="70">
        <f>SUBTOTAL(9,C301:C311)</f>
        <v>4627.5600000000004</v>
      </c>
      <c r="D300" s="70">
        <f>SUBTOTAL(9,D301:D311)</f>
        <v>5587.6200000000008</v>
      </c>
      <c r="E300" s="70">
        <f>SUBTOTAL(9,E301:E311)</f>
        <v>7818.73</v>
      </c>
      <c r="F300" s="70">
        <f>SUBTOTAL(9,F301:F311)</f>
        <v>15174.82</v>
      </c>
      <c r="G300" s="71">
        <f>IF(C300&lt;&gt;0,E300/C300,"-")</f>
        <v>1.689600999230696</v>
      </c>
      <c r="H300" s="71">
        <f>IF(F300&lt;&gt;0,E300/F300,"-")</f>
        <v>0.51524367340106836</v>
      </c>
    </row>
    <row r="301" spans="1:8" ht="22.5" hidden="1" customHeight="1" x14ac:dyDescent="0.25">
      <c r="A301" s="47"/>
      <c r="B301" s="37"/>
      <c r="C301" s="38"/>
      <c r="D301" s="67"/>
      <c r="E301" s="67"/>
      <c r="F301" s="67"/>
      <c r="G301" s="72"/>
      <c r="H301" s="72"/>
    </row>
    <row r="302" spans="1:8" ht="409.6" hidden="1" customHeight="1" x14ac:dyDescent="0.25">
      <c r="A302" s="73" t="s">
        <v>140</v>
      </c>
      <c r="B302" s="74" t="s">
        <v>141</v>
      </c>
      <c r="C302" s="67">
        <f>SUBTOTAL(9,C303:C310)</f>
        <v>4627.5600000000004</v>
      </c>
      <c r="D302" s="67">
        <f>SUBTOTAL(9,D303:D310)</f>
        <v>5587.6200000000008</v>
      </c>
      <c r="E302" s="67">
        <f>SUBTOTAL(9,E303:E310)</f>
        <v>7818.73</v>
      </c>
      <c r="F302" s="67">
        <f>SUBTOTAL(9,F303:F310)</f>
        <v>15174.82</v>
      </c>
      <c r="G302" s="72">
        <f>IF(C302&lt;&gt;0,E302/C302,"-")</f>
        <v>1.689600999230696</v>
      </c>
      <c r="H302" s="72">
        <f>IF(F302&lt;&gt;0,E302/F302,"-")</f>
        <v>0.51524367340106836</v>
      </c>
    </row>
    <row r="303" spans="1:8" ht="30" hidden="1" customHeight="1" x14ac:dyDescent="0.25">
      <c r="A303" s="47"/>
      <c r="B303" s="37"/>
      <c r="C303" s="38"/>
      <c r="D303" s="75"/>
      <c r="E303" s="75"/>
      <c r="F303" s="44"/>
      <c r="G303" s="45"/>
      <c r="H303" s="45"/>
    </row>
    <row r="304" spans="1:8" ht="15" customHeight="1" x14ac:dyDescent="0.25">
      <c r="A304" s="33" t="s">
        <v>142</v>
      </c>
      <c r="B304" s="76" t="s">
        <v>143</v>
      </c>
      <c r="C304" s="34">
        <v>917.67</v>
      </c>
      <c r="D304" s="34">
        <v>663.61</v>
      </c>
      <c r="E304" s="34">
        <v>3845.04</v>
      </c>
      <c r="F304" s="34">
        <v>5000</v>
      </c>
      <c r="G304" s="35">
        <f t="shared" ref="G304:G309" si="5">IF(C304&lt;&gt;0,0/C304,"-")</f>
        <v>0</v>
      </c>
      <c r="H304" s="35">
        <f t="shared" ref="H304:H309" si="6">IF(F304&lt;&gt;0,E304/F304,"-")</f>
        <v>0.76900800000000002</v>
      </c>
    </row>
    <row r="305" spans="1:8" ht="15" customHeight="1" x14ac:dyDescent="0.25">
      <c r="A305" s="33" t="s">
        <v>144</v>
      </c>
      <c r="B305" s="76" t="s">
        <v>145</v>
      </c>
      <c r="C305" s="34">
        <v>1393.51</v>
      </c>
      <c r="D305" s="34">
        <v>1327.22</v>
      </c>
      <c r="E305" s="34">
        <v>1607.8</v>
      </c>
      <c r="F305" s="34">
        <v>3434.32</v>
      </c>
      <c r="G305" s="35">
        <f t="shared" si="5"/>
        <v>0</v>
      </c>
      <c r="H305" s="35">
        <f t="shared" si="6"/>
        <v>0.4681567238929395</v>
      </c>
    </row>
    <row r="306" spans="1:8" ht="15" customHeight="1" x14ac:dyDescent="0.25">
      <c r="A306" s="33" t="s">
        <v>146</v>
      </c>
      <c r="B306" s="76" t="s">
        <v>147</v>
      </c>
      <c r="C306" s="34">
        <v>1185.4100000000001</v>
      </c>
      <c r="D306" s="34">
        <v>1990.84</v>
      </c>
      <c r="E306" s="34">
        <v>683.36</v>
      </c>
      <c r="F306" s="34">
        <v>2500</v>
      </c>
      <c r="G306" s="35">
        <f t="shared" si="5"/>
        <v>0</v>
      </c>
      <c r="H306" s="35">
        <f t="shared" si="6"/>
        <v>0.27334400000000003</v>
      </c>
    </row>
    <row r="307" spans="1:8" ht="15" customHeight="1" x14ac:dyDescent="0.25">
      <c r="A307" s="33" t="s">
        <v>148</v>
      </c>
      <c r="B307" s="76" t="s">
        <v>149</v>
      </c>
      <c r="C307" s="34">
        <v>13.27</v>
      </c>
      <c r="D307" s="34">
        <v>13.27</v>
      </c>
      <c r="E307" s="34">
        <v>1284.44</v>
      </c>
      <c r="F307" s="34">
        <v>2613.27</v>
      </c>
      <c r="G307" s="35">
        <f t="shared" si="5"/>
        <v>0</v>
      </c>
      <c r="H307" s="35">
        <f t="shared" si="6"/>
        <v>0.49150680947625008</v>
      </c>
    </row>
    <row r="308" spans="1:8" ht="15" customHeight="1" x14ac:dyDescent="0.25">
      <c r="A308" s="33" t="s">
        <v>150</v>
      </c>
      <c r="B308" s="76" t="s">
        <v>151</v>
      </c>
      <c r="C308" s="34">
        <v>276.70999999999998</v>
      </c>
      <c r="D308" s="34">
        <v>265.45</v>
      </c>
      <c r="E308" s="34">
        <v>146.41</v>
      </c>
      <c r="F308" s="34">
        <v>300</v>
      </c>
      <c r="G308" s="35">
        <f t="shared" si="5"/>
        <v>0</v>
      </c>
      <c r="H308" s="35">
        <f t="shared" si="6"/>
        <v>0.48803333333333332</v>
      </c>
    </row>
    <row r="309" spans="1:8" ht="15" customHeight="1" x14ac:dyDescent="0.25">
      <c r="A309" s="33" t="s">
        <v>152</v>
      </c>
      <c r="B309" s="76" t="s">
        <v>141</v>
      </c>
      <c r="C309" s="34">
        <v>840.99</v>
      </c>
      <c r="D309" s="34">
        <v>1327.23</v>
      </c>
      <c r="E309" s="34">
        <v>251.68</v>
      </c>
      <c r="F309" s="34">
        <v>1327.23</v>
      </c>
      <c r="G309" s="35">
        <f t="shared" si="5"/>
        <v>0</v>
      </c>
      <c r="H309" s="35">
        <f t="shared" si="6"/>
        <v>0.18962802227194986</v>
      </c>
    </row>
    <row r="310" spans="1:8" hidden="1" x14ac:dyDescent="0.25">
      <c r="A310" s="37"/>
      <c r="B310" s="37"/>
      <c r="C310" s="38"/>
      <c r="D310" s="34"/>
      <c r="E310" s="34"/>
      <c r="F310" s="34"/>
      <c r="G310" s="35"/>
      <c r="H310" s="35"/>
    </row>
    <row r="311" spans="1:8" hidden="1" x14ac:dyDescent="0.25">
      <c r="A311" s="37"/>
      <c r="B311" s="37"/>
      <c r="C311" s="38"/>
      <c r="D311" s="38"/>
      <c r="E311" s="38"/>
      <c r="F311" s="44"/>
      <c r="G311" s="45"/>
      <c r="H311" s="45"/>
    </row>
    <row r="312" spans="1:8" ht="20.100000000000001" hidden="1" customHeight="1" x14ac:dyDescent="0.25">
      <c r="A312" s="37"/>
      <c r="B312" s="37"/>
      <c r="C312" s="38"/>
      <c r="D312" s="38"/>
      <c r="E312" s="38"/>
      <c r="F312" s="44"/>
      <c r="G312" s="45"/>
      <c r="H312" s="45"/>
    </row>
    <row r="313" spans="1:8" ht="20.100000000000001" hidden="1" customHeight="1" x14ac:dyDescent="0.25">
      <c r="A313" s="37"/>
      <c r="B313" s="37"/>
      <c r="C313" s="38"/>
      <c r="D313" s="38"/>
      <c r="E313" s="38"/>
      <c r="F313" s="44"/>
      <c r="G313" s="45"/>
      <c r="H313" s="45"/>
    </row>
    <row r="314" spans="1:8" ht="20.100000000000001" hidden="1" customHeight="1" x14ac:dyDescent="0.25">
      <c r="A314" s="37"/>
      <c r="B314" s="37"/>
      <c r="C314" s="38"/>
      <c r="D314" s="38"/>
      <c r="E314" s="38"/>
      <c r="F314" s="44"/>
      <c r="G314" s="45"/>
      <c r="H314" s="45"/>
    </row>
    <row r="315" spans="1:8" ht="20.100000000000001" hidden="1" customHeight="1" x14ac:dyDescent="0.25">
      <c r="A315" s="37"/>
      <c r="B315" s="37"/>
      <c r="C315" s="38"/>
      <c r="D315" s="38"/>
      <c r="E315" s="38"/>
      <c r="F315" s="44"/>
      <c r="G315" s="45"/>
      <c r="H315" s="45"/>
    </row>
    <row r="316" spans="1:8" ht="20.100000000000001" hidden="1" customHeight="1" x14ac:dyDescent="0.25">
      <c r="A316" s="37"/>
      <c r="B316" s="37"/>
      <c r="C316" s="38"/>
      <c r="D316" s="38"/>
      <c r="E316" s="38"/>
      <c r="F316" s="44"/>
      <c r="G316" s="45"/>
      <c r="H316" s="45"/>
    </row>
    <row r="317" spans="1:8" s="10" customFormat="1" ht="18" customHeight="1" x14ac:dyDescent="0.25">
      <c r="A317" s="15" t="s">
        <v>153</v>
      </c>
      <c r="B317" s="46" t="s">
        <v>154</v>
      </c>
      <c r="C317" s="16">
        <f>SUBTOTAL(9,C318:C339)</f>
        <v>2794.22</v>
      </c>
      <c r="D317" s="16">
        <f>SUBTOTAL(9,D318:D339)</f>
        <v>2933.1699999999996</v>
      </c>
      <c r="E317" s="16">
        <f>SUBTOTAL(9,E318:E339)</f>
        <v>3107.08</v>
      </c>
      <c r="F317" s="16">
        <f>SUBTOTAL(9,F318:F339)</f>
        <v>3442.33</v>
      </c>
      <c r="G317" s="17">
        <f>IF(C317&lt;&gt;0,E317/C317,"-")</f>
        <v>1.1119668458460681</v>
      </c>
      <c r="H317" s="17">
        <f>IF(F317&lt;&gt;0,E317/F317,"-")</f>
        <v>0.90260956968100092</v>
      </c>
    </row>
    <row r="318" spans="1:8" ht="30" hidden="1" customHeight="1" x14ac:dyDescent="0.25">
      <c r="A318" s="47"/>
      <c r="B318" s="1"/>
      <c r="C318" s="48"/>
      <c r="D318" s="48"/>
      <c r="E318" s="48"/>
      <c r="F318" s="44"/>
      <c r="G318" s="45"/>
      <c r="H318" s="45"/>
    </row>
    <row r="319" spans="1:8" s="10" customFormat="1" ht="18" customHeight="1" x14ac:dyDescent="0.25">
      <c r="A319" s="49" t="s">
        <v>155</v>
      </c>
      <c r="B319" s="50" t="s">
        <v>156</v>
      </c>
      <c r="C319" s="51">
        <f>SUBTOTAL(9,C320:C338)</f>
        <v>2794.22</v>
      </c>
      <c r="D319" s="51">
        <f>SUBTOTAL(9,D320:D338)</f>
        <v>2933.1699999999996</v>
      </c>
      <c r="E319" s="51">
        <f>SUBTOTAL(9,E320:E338)</f>
        <v>3107.08</v>
      </c>
      <c r="F319" s="51">
        <f>SUBTOTAL(9,F320:F338)</f>
        <v>3442.33</v>
      </c>
      <c r="G319" s="52">
        <f>IF(C319&lt;&gt;0,E319/C319,"-")</f>
        <v>1.1119668458460681</v>
      </c>
      <c r="H319" s="52">
        <f>IF(F319&lt;&gt;0,E319/F319,"-")</f>
        <v>0.90260956968100092</v>
      </c>
    </row>
    <row r="320" spans="1:8" ht="30" hidden="1" customHeight="1" x14ac:dyDescent="0.25">
      <c r="A320" s="47"/>
      <c r="B320" s="37"/>
      <c r="C320" s="38"/>
      <c r="D320" s="13"/>
      <c r="E320" s="13"/>
      <c r="F320" s="44"/>
      <c r="G320" s="45"/>
      <c r="H320" s="45"/>
    </row>
    <row r="321" spans="1:8" ht="409.6" hidden="1" customHeight="1" x14ac:dyDescent="0.25">
      <c r="A321" s="53" t="s">
        <v>155</v>
      </c>
      <c r="B321" s="54" t="s">
        <v>156</v>
      </c>
      <c r="C321" s="55">
        <f>SUBTOTAL(9,C322:C337)</f>
        <v>2794.22</v>
      </c>
      <c r="D321" s="55">
        <f>SUBTOTAL(9,D322:D337)</f>
        <v>2933.1699999999996</v>
      </c>
      <c r="E321" s="55">
        <f>SUBTOTAL(9,E322:E337)</f>
        <v>3107.08</v>
      </c>
      <c r="F321" s="55">
        <f>SUBTOTAL(9,F322:F337)</f>
        <v>3442.33</v>
      </c>
      <c r="G321" s="56">
        <f>IF(C321&lt;&gt;0,E321/C321,"-")</f>
        <v>1.1119668458460681</v>
      </c>
      <c r="H321" s="56">
        <f>IF(F321&lt;&gt;0,E321/F321,"-")</f>
        <v>0.90260956968100092</v>
      </c>
    </row>
    <row r="322" spans="1:8" ht="30" hidden="1" customHeight="1" x14ac:dyDescent="0.25">
      <c r="A322" s="47"/>
      <c r="B322" s="37"/>
      <c r="C322" s="38"/>
      <c r="D322" s="57"/>
      <c r="E322" s="57"/>
      <c r="F322" s="44"/>
      <c r="G322" s="45"/>
      <c r="H322" s="45"/>
    </row>
    <row r="323" spans="1:8" ht="409.6" hidden="1" customHeight="1" x14ac:dyDescent="0.25">
      <c r="A323" s="58" t="s">
        <v>155</v>
      </c>
      <c r="B323" s="59" t="s">
        <v>156</v>
      </c>
      <c r="C323" s="60">
        <f>SUBTOTAL(9,C324:C336)</f>
        <v>2794.22</v>
      </c>
      <c r="D323" s="60">
        <f>SUBTOTAL(9,D324:D336)</f>
        <v>2933.1699999999996</v>
      </c>
      <c r="E323" s="60">
        <f>SUBTOTAL(9,E324:E336)</f>
        <v>3107.08</v>
      </c>
      <c r="F323" s="60">
        <f>SUBTOTAL(9,F324:F336)</f>
        <v>3442.33</v>
      </c>
      <c r="G323" s="61">
        <f>IF(C323&lt;&gt;0,E323/C323,"-")</f>
        <v>1.1119668458460681</v>
      </c>
      <c r="H323" s="61">
        <f>IF(F323&lt;&gt;0,E323/F323,"-")</f>
        <v>0.90260956968100092</v>
      </c>
    </row>
    <row r="324" spans="1:8" ht="30" hidden="1" customHeight="1" x14ac:dyDescent="0.25">
      <c r="A324" s="47"/>
      <c r="B324" s="37"/>
      <c r="C324" s="38"/>
      <c r="D324" s="62"/>
      <c r="E324" s="62"/>
      <c r="F324" s="44"/>
      <c r="G324" s="45"/>
      <c r="H324" s="45"/>
    </row>
    <row r="325" spans="1:8" ht="409.6" hidden="1" customHeight="1" x14ac:dyDescent="0.25">
      <c r="A325" s="63" t="s">
        <v>155</v>
      </c>
      <c r="B325" s="64" t="s">
        <v>156</v>
      </c>
      <c r="C325" s="65">
        <f>SUBTOTAL(9,C326:C335)</f>
        <v>2794.22</v>
      </c>
      <c r="D325" s="65">
        <f>SUBTOTAL(9,D326:D335)</f>
        <v>2933.1699999999996</v>
      </c>
      <c r="E325" s="65">
        <f>SUBTOTAL(9,E326:E335)</f>
        <v>3107.08</v>
      </c>
      <c r="F325" s="65">
        <f>SUBTOTAL(9,F326:F335)</f>
        <v>3442.33</v>
      </c>
      <c r="G325" s="66">
        <f>IF(C325&lt;&gt;0,E325/C325,"-")</f>
        <v>1.1119668458460681</v>
      </c>
      <c r="H325" s="66">
        <f>IF(F325&lt;&gt;0,E325/F325,"-")</f>
        <v>0.90260956968100092</v>
      </c>
    </row>
    <row r="326" spans="1:8" ht="30" hidden="1" customHeight="1" x14ac:dyDescent="0.25">
      <c r="A326" s="47"/>
      <c r="B326" s="37"/>
      <c r="C326" s="38"/>
      <c r="D326" s="67"/>
      <c r="E326" s="67"/>
      <c r="F326" s="44"/>
      <c r="G326" s="45"/>
      <c r="H326" s="45"/>
    </row>
    <row r="327" spans="1:8" ht="409.6" hidden="1" customHeight="1" x14ac:dyDescent="0.25">
      <c r="A327" s="68" t="s">
        <v>155</v>
      </c>
      <c r="B327" s="69" t="s">
        <v>156</v>
      </c>
      <c r="C327" s="70">
        <f>SUBTOTAL(9,C328:C334)</f>
        <v>2794.22</v>
      </c>
      <c r="D327" s="70">
        <f>SUBTOTAL(9,D328:D334)</f>
        <v>2933.1699999999996</v>
      </c>
      <c r="E327" s="70">
        <f>SUBTOTAL(9,E328:E334)</f>
        <v>3107.08</v>
      </c>
      <c r="F327" s="70">
        <f>SUBTOTAL(9,F328:F334)</f>
        <v>3442.33</v>
      </c>
      <c r="G327" s="71">
        <f>IF(C327&lt;&gt;0,E327/C327,"-")</f>
        <v>1.1119668458460681</v>
      </c>
      <c r="H327" s="71">
        <f>IF(F327&lt;&gt;0,E327/F327,"-")</f>
        <v>0.90260956968100092</v>
      </c>
    </row>
    <row r="328" spans="1:8" ht="22.5" hidden="1" customHeight="1" x14ac:dyDescent="0.25">
      <c r="A328" s="47"/>
      <c r="B328" s="37"/>
      <c r="C328" s="38"/>
      <c r="D328" s="67"/>
      <c r="E328" s="67"/>
      <c r="F328" s="67"/>
      <c r="G328" s="72"/>
      <c r="H328" s="72"/>
    </row>
    <row r="329" spans="1:8" ht="409.6" hidden="1" customHeight="1" x14ac:dyDescent="0.25">
      <c r="A329" s="73" t="s">
        <v>155</v>
      </c>
      <c r="B329" s="74" t="s">
        <v>156</v>
      </c>
      <c r="C329" s="67">
        <f>SUBTOTAL(9,C330:C333)</f>
        <v>2794.22</v>
      </c>
      <c r="D329" s="67">
        <f>SUBTOTAL(9,D330:D333)</f>
        <v>2933.1699999999996</v>
      </c>
      <c r="E329" s="67">
        <f>SUBTOTAL(9,E330:E333)</f>
        <v>3107.08</v>
      </c>
      <c r="F329" s="67">
        <f>SUBTOTAL(9,F330:F333)</f>
        <v>3442.33</v>
      </c>
      <c r="G329" s="72">
        <f>IF(C329&lt;&gt;0,E329/C329,"-")</f>
        <v>1.1119668458460681</v>
      </c>
      <c r="H329" s="72">
        <f>IF(F329&lt;&gt;0,E329/F329,"-")</f>
        <v>0.90260956968100092</v>
      </c>
    </row>
    <row r="330" spans="1:8" ht="30" hidden="1" customHeight="1" x14ac:dyDescent="0.25">
      <c r="A330" s="47"/>
      <c r="B330" s="37"/>
      <c r="C330" s="38"/>
      <c r="D330" s="75"/>
      <c r="E330" s="75"/>
      <c r="F330" s="44"/>
      <c r="G330" s="45"/>
      <c r="H330" s="45"/>
    </row>
    <row r="331" spans="1:8" ht="15" customHeight="1" x14ac:dyDescent="0.25">
      <c r="A331" s="33" t="s">
        <v>157</v>
      </c>
      <c r="B331" s="76" t="s">
        <v>158</v>
      </c>
      <c r="C331" s="34">
        <v>2791.16</v>
      </c>
      <c r="D331" s="34">
        <v>2919.8999999999996</v>
      </c>
      <c r="E331" s="34">
        <v>3105.58</v>
      </c>
      <c r="F331" s="34">
        <v>3429.06</v>
      </c>
      <c r="G331" s="35">
        <f>IF(C331&lt;&gt;0,0/C331,"-")</f>
        <v>0</v>
      </c>
      <c r="H331" s="35">
        <f>IF(F331&lt;&gt;0,E331/F331,"-")</f>
        <v>0.9056651093885788</v>
      </c>
    </row>
    <row r="332" spans="1:8" ht="15" customHeight="1" x14ac:dyDescent="0.25">
      <c r="A332" s="33" t="s">
        <v>159</v>
      </c>
      <c r="B332" s="76" t="s">
        <v>160</v>
      </c>
      <c r="C332" s="34">
        <v>3.06</v>
      </c>
      <c r="D332" s="34">
        <v>13.27</v>
      </c>
      <c r="E332" s="34">
        <v>1.5</v>
      </c>
      <c r="F332" s="34">
        <v>13.27</v>
      </c>
      <c r="G332" s="35">
        <f>IF(C332&lt;&gt;0,0/C332,"-")</f>
        <v>0</v>
      </c>
      <c r="H332" s="35">
        <f>IF(F332&lt;&gt;0,E332/F332,"-")</f>
        <v>0.11303692539562925</v>
      </c>
    </row>
    <row r="333" spans="1:8" hidden="1" x14ac:dyDescent="0.25">
      <c r="A333" s="37"/>
      <c r="B333" s="37"/>
      <c r="C333" s="38"/>
      <c r="D333" s="34"/>
      <c r="E333" s="34"/>
      <c r="F333" s="34"/>
      <c r="G333" s="35"/>
      <c r="H333" s="35"/>
    </row>
    <row r="334" spans="1:8" hidden="1" x14ac:dyDescent="0.25">
      <c r="A334" s="37"/>
      <c r="B334" s="37"/>
      <c r="C334" s="38"/>
      <c r="D334" s="38"/>
      <c r="E334" s="38"/>
      <c r="F334" s="44"/>
      <c r="G334" s="45"/>
      <c r="H334" s="45"/>
    </row>
    <row r="335" spans="1:8" ht="20.100000000000001" hidden="1" customHeight="1" x14ac:dyDescent="0.25">
      <c r="A335" s="37"/>
      <c r="B335" s="37"/>
      <c r="C335" s="38"/>
      <c r="D335" s="38"/>
      <c r="E335" s="38"/>
      <c r="F335" s="44"/>
      <c r="G335" s="45"/>
      <c r="H335" s="45"/>
    </row>
    <row r="336" spans="1:8" ht="20.100000000000001" hidden="1" customHeight="1" x14ac:dyDescent="0.25">
      <c r="A336" s="37"/>
      <c r="B336" s="37"/>
      <c r="C336" s="38"/>
      <c r="D336" s="38"/>
      <c r="E336" s="38"/>
      <c r="F336" s="44"/>
      <c r="G336" s="45"/>
      <c r="H336" s="45"/>
    </row>
    <row r="337" spans="1:8" ht="20.100000000000001" hidden="1" customHeight="1" x14ac:dyDescent="0.25">
      <c r="A337" s="37"/>
      <c r="B337" s="37"/>
      <c r="C337" s="38"/>
      <c r="D337" s="38"/>
      <c r="E337" s="38"/>
      <c r="F337" s="44"/>
      <c r="G337" s="45"/>
      <c r="H337" s="45"/>
    </row>
    <row r="338" spans="1:8" ht="20.100000000000001" hidden="1" customHeight="1" x14ac:dyDescent="0.25">
      <c r="A338" s="37"/>
      <c r="B338" s="37"/>
      <c r="C338" s="38"/>
      <c r="D338" s="38"/>
      <c r="E338" s="38"/>
      <c r="F338" s="44"/>
      <c r="G338" s="45"/>
      <c r="H338" s="45"/>
    </row>
    <row r="339" spans="1:8" ht="20.100000000000001" hidden="1" customHeight="1" x14ac:dyDescent="0.25">
      <c r="A339" s="37"/>
      <c r="B339" s="37"/>
      <c r="C339" s="38"/>
      <c r="D339" s="38"/>
      <c r="E339" s="38"/>
      <c r="F339" s="44"/>
      <c r="G339" s="45"/>
      <c r="H339" s="45"/>
    </row>
    <row r="340" spans="1:8" hidden="1" x14ac:dyDescent="0.25">
      <c r="A340" s="37"/>
      <c r="B340" s="37"/>
      <c r="C340" s="38"/>
      <c r="D340" s="38"/>
      <c r="E340" s="38"/>
      <c r="F340" s="44"/>
      <c r="G340" s="45"/>
      <c r="H340" s="45"/>
    </row>
    <row r="341" spans="1:8" s="10" customFormat="1" ht="18" customHeight="1" x14ac:dyDescent="0.25">
      <c r="A341" s="7" t="s">
        <v>161</v>
      </c>
      <c r="B341" s="43" t="s">
        <v>162</v>
      </c>
      <c r="C341" s="8">
        <f>SUBTOTAL(9,C342:C470)</f>
        <v>216633.98000000004</v>
      </c>
      <c r="D341" s="8">
        <f>SUBTOTAL(9,D342:D470)</f>
        <v>730963.5</v>
      </c>
      <c r="E341" s="8">
        <f>SUBTOTAL(9,E342:E470)</f>
        <v>410713.58</v>
      </c>
      <c r="F341" s="8">
        <f>SUBTOTAL(9,F342:F470)</f>
        <v>427044.88</v>
      </c>
      <c r="G341" s="9">
        <f>IF(C341&lt;&gt;0,E341/C341,"-")</f>
        <v>1.895887154914478</v>
      </c>
      <c r="H341" s="9">
        <f>IF(F341&lt;&gt;0,E341/F341,"-")</f>
        <v>0.9617574152861873</v>
      </c>
    </row>
    <row r="342" spans="1:8" ht="30" hidden="1" customHeight="1" x14ac:dyDescent="0.3">
      <c r="A342" s="19"/>
      <c r="B342" s="5"/>
      <c r="C342" s="20"/>
      <c r="D342" s="20"/>
      <c r="E342" s="20"/>
      <c r="F342" s="44"/>
      <c r="G342" s="45"/>
      <c r="H342" s="45"/>
    </row>
    <row r="343" spans="1:8" s="10" customFormat="1" ht="18" customHeight="1" x14ac:dyDescent="0.25">
      <c r="A343" s="15" t="s">
        <v>163</v>
      </c>
      <c r="B343" s="46" t="s">
        <v>164</v>
      </c>
      <c r="C343" s="16">
        <f>SUBTOTAL(9,C344:C365)</f>
        <v>0</v>
      </c>
      <c r="D343" s="16">
        <f>SUBTOTAL(9,D344:D365)</f>
        <v>0</v>
      </c>
      <c r="E343" s="16">
        <f>SUBTOTAL(9,E344:E365)</f>
        <v>43546.33</v>
      </c>
      <c r="F343" s="16">
        <f>SUBTOTAL(9,F344:F365)</f>
        <v>17050</v>
      </c>
      <c r="G343" s="17" t="str">
        <f>IF(C343&lt;&gt;0,E343/C343,"-")</f>
        <v>-</v>
      </c>
      <c r="H343" s="17">
        <f>IF(F343&lt;&gt;0,E343/F343,"-")</f>
        <v>2.5540369501466276</v>
      </c>
    </row>
    <row r="344" spans="1:8" ht="30" hidden="1" customHeight="1" x14ac:dyDescent="0.25">
      <c r="A344" s="47"/>
      <c r="B344" s="1"/>
      <c r="C344" s="48"/>
      <c r="D344" s="48"/>
      <c r="E344" s="48"/>
      <c r="F344" s="44"/>
      <c r="G344" s="45"/>
      <c r="H344" s="45"/>
    </row>
    <row r="345" spans="1:8" s="10" customFormat="1" ht="18" customHeight="1" x14ac:dyDescent="0.25">
      <c r="A345" s="49" t="s">
        <v>165</v>
      </c>
      <c r="B345" s="50" t="s">
        <v>166</v>
      </c>
      <c r="C345" s="51">
        <f>SUBTOTAL(9,C346:C364)</f>
        <v>0</v>
      </c>
      <c r="D345" s="51">
        <f>SUBTOTAL(9,D346:D364)</f>
        <v>0</v>
      </c>
      <c r="E345" s="51">
        <f>SUBTOTAL(9,E346:E364)</f>
        <v>43546.33</v>
      </c>
      <c r="F345" s="51">
        <f>SUBTOTAL(9,F346:F364)</f>
        <v>17050</v>
      </c>
      <c r="G345" s="52" t="str">
        <f>IF(C345&lt;&gt;0,E345/C345,"-")</f>
        <v>-</v>
      </c>
      <c r="H345" s="52">
        <f>IF(F345&lt;&gt;0,E345/F345,"-")</f>
        <v>2.5540369501466276</v>
      </c>
    </row>
    <row r="346" spans="1:8" ht="30" hidden="1" customHeight="1" x14ac:dyDescent="0.25">
      <c r="A346" s="47"/>
      <c r="B346" s="37"/>
      <c r="C346" s="38"/>
      <c r="D346" s="13"/>
      <c r="E346" s="13"/>
      <c r="F346" s="44"/>
      <c r="G346" s="45"/>
      <c r="H346" s="45"/>
    </row>
    <row r="347" spans="1:8" ht="409.6" hidden="1" customHeight="1" x14ac:dyDescent="0.25">
      <c r="A347" s="53" t="s">
        <v>165</v>
      </c>
      <c r="B347" s="54" t="s">
        <v>166</v>
      </c>
      <c r="C347" s="55">
        <f>SUBTOTAL(9,C348:C363)</f>
        <v>0</v>
      </c>
      <c r="D347" s="55">
        <f>SUBTOTAL(9,D348:D363)</f>
        <v>0</v>
      </c>
      <c r="E347" s="55">
        <f>SUBTOTAL(9,E348:E363)</f>
        <v>43546.33</v>
      </c>
      <c r="F347" s="55">
        <f>SUBTOTAL(9,F348:F363)</f>
        <v>17050</v>
      </c>
      <c r="G347" s="56" t="str">
        <f>IF(C347&lt;&gt;0,E347/C347,"-")</f>
        <v>-</v>
      </c>
      <c r="H347" s="56">
        <f>IF(F347&lt;&gt;0,E347/F347,"-")</f>
        <v>2.5540369501466276</v>
      </c>
    </row>
    <row r="348" spans="1:8" ht="30" hidden="1" customHeight="1" x14ac:dyDescent="0.25">
      <c r="A348" s="47"/>
      <c r="B348" s="37"/>
      <c r="C348" s="38"/>
      <c r="D348" s="57"/>
      <c r="E348" s="57"/>
      <c r="F348" s="44"/>
      <c r="G348" s="45"/>
      <c r="H348" s="45"/>
    </row>
    <row r="349" spans="1:8" ht="409.6" hidden="1" customHeight="1" x14ac:dyDescent="0.25">
      <c r="A349" s="58" t="s">
        <v>165</v>
      </c>
      <c r="B349" s="59" t="s">
        <v>166</v>
      </c>
      <c r="C349" s="60">
        <f>SUBTOTAL(9,C350:C362)</f>
        <v>0</v>
      </c>
      <c r="D349" s="60">
        <f>SUBTOTAL(9,D350:D362)</f>
        <v>0</v>
      </c>
      <c r="E349" s="60">
        <f>SUBTOTAL(9,E350:E362)</f>
        <v>43546.33</v>
      </c>
      <c r="F349" s="60">
        <f>SUBTOTAL(9,F350:F362)</f>
        <v>17050</v>
      </c>
      <c r="G349" s="61" t="str">
        <f>IF(C349&lt;&gt;0,E349/C349,"-")</f>
        <v>-</v>
      </c>
      <c r="H349" s="61">
        <f>IF(F349&lt;&gt;0,E349/F349,"-")</f>
        <v>2.5540369501466276</v>
      </c>
    </row>
    <row r="350" spans="1:8" ht="30" hidden="1" customHeight="1" x14ac:dyDescent="0.25">
      <c r="A350" s="47"/>
      <c r="B350" s="37"/>
      <c r="C350" s="38"/>
      <c r="D350" s="62"/>
      <c r="E350" s="62"/>
      <c r="F350" s="44"/>
      <c r="G350" s="45"/>
      <c r="H350" s="45"/>
    </row>
    <row r="351" spans="1:8" ht="409.6" hidden="1" customHeight="1" x14ac:dyDescent="0.25">
      <c r="A351" s="63" t="s">
        <v>165</v>
      </c>
      <c r="B351" s="64" t="s">
        <v>166</v>
      </c>
      <c r="C351" s="65">
        <f>SUBTOTAL(9,C352:C361)</f>
        <v>0</v>
      </c>
      <c r="D351" s="65">
        <f>SUBTOTAL(9,D352:D361)</f>
        <v>0</v>
      </c>
      <c r="E351" s="65">
        <f>SUBTOTAL(9,E352:E361)</f>
        <v>43546.33</v>
      </c>
      <c r="F351" s="65">
        <f>SUBTOTAL(9,F352:F361)</f>
        <v>17050</v>
      </c>
      <c r="G351" s="66" t="str">
        <f>IF(C351&lt;&gt;0,E351/C351,"-")</f>
        <v>-</v>
      </c>
      <c r="H351" s="66">
        <f>IF(F351&lt;&gt;0,E351/F351,"-")</f>
        <v>2.5540369501466276</v>
      </c>
    </row>
    <row r="352" spans="1:8" ht="30" hidden="1" customHeight="1" x14ac:dyDescent="0.25">
      <c r="A352" s="47"/>
      <c r="B352" s="37"/>
      <c r="C352" s="38"/>
      <c r="D352" s="67"/>
      <c r="E352" s="67"/>
      <c r="F352" s="44"/>
      <c r="G352" s="45"/>
      <c r="H352" s="45"/>
    </row>
    <row r="353" spans="1:8" ht="409.6" hidden="1" customHeight="1" x14ac:dyDescent="0.25">
      <c r="A353" s="68" t="s">
        <v>165</v>
      </c>
      <c r="B353" s="69" t="s">
        <v>166</v>
      </c>
      <c r="C353" s="70">
        <f>SUBTOTAL(9,C354:C360)</f>
        <v>0</v>
      </c>
      <c r="D353" s="70">
        <f>SUBTOTAL(9,D354:D360)</f>
        <v>0</v>
      </c>
      <c r="E353" s="70">
        <f>SUBTOTAL(9,E354:E360)</f>
        <v>43546.33</v>
      </c>
      <c r="F353" s="70">
        <f>SUBTOTAL(9,F354:F360)</f>
        <v>17050</v>
      </c>
      <c r="G353" s="71" t="str">
        <f>IF(C353&lt;&gt;0,E353/C353,"-")</f>
        <v>-</v>
      </c>
      <c r="H353" s="71">
        <f>IF(F353&lt;&gt;0,E353/F353,"-")</f>
        <v>2.5540369501466276</v>
      </c>
    </row>
    <row r="354" spans="1:8" ht="22.5" hidden="1" customHeight="1" x14ac:dyDescent="0.25">
      <c r="A354" s="47"/>
      <c r="B354" s="37"/>
      <c r="C354" s="38"/>
      <c r="D354" s="67"/>
      <c r="E354" s="67"/>
      <c r="F354" s="67"/>
      <c r="G354" s="72"/>
      <c r="H354" s="72"/>
    </row>
    <row r="355" spans="1:8" ht="409.6" hidden="1" customHeight="1" x14ac:dyDescent="0.25">
      <c r="A355" s="73" t="s">
        <v>165</v>
      </c>
      <c r="B355" s="74" t="s">
        <v>166</v>
      </c>
      <c r="C355" s="67">
        <f>SUBTOTAL(9,C356:C359)</f>
        <v>0</v>
      </c>
      <c r="D355" s="67">
        <f>SUBTOTAL(9,D356:D359)</f>
        <v>0</v>
      </c>
      <c r="E355" s="67">
        <f>SUBTOTAL(9,E356:E359)</f>
        <v>43546.33</v>
      </c>
      <c r="F355" s="67">
        <f>SUBTOTAL(9,F356:F359)</f>
        <v>17050</v>
      </c>
      <c r="G355" s="72" t="str">
        <f>IF(C355&lt;&gt;0,E355/C355,"-")</f>
        <v>-</v>
      </c>
      <c r="H355" s="72">
        <f>IF(F355&lt;&gt;0,E355/F355,"-")</f>
        <v>2.5540369501466276</v>
      </c>
    </row>
    <row r="356" spans="1:8" ht="30" hidden="1" customHeight="1" x14ac:dyDescent="0.25">
      <c r="A356" s="47"/>
      <c r="B356" s="37"/>
      <c r="C356" s="38"/>
      <c r="D356" s="75"/>
      <c r="E356" s="75"/>
      <c r="F356" s="44"/>
      <c r="G356" s="45"/>
      <c r="H356" s="45"/>
    </row>
    <row r="357" spans="1:8" ht="15" customHeight="1" x14ac:dyDescent="0.25">
      <c r="A357" s="33" t="s">
        <v>167</v>
      </c>
      <c r="B357" s="76" t="s">
        <v>168</v>
      </c>
      <c r="C357" s="34">
        <v>0</v>
      </c>
      <c r="D357" s="34">
        <v>0</v>
      </c>
      <c r="E357" s="34">
        <v>521.33000000000004</v>
      </c>
      <c r="F357" s="34">
        <v>550</v>
      </c>
      <c r="G357" s="35" t="str">
        <f>IF(C357&lt;&gt;0,0/C357,"-")</f>
        <v>-</v>
      </c>
      <c r="H357" s="35">
        <f>IF(F357&lt;&gt;0,E357/F357,"-")</f>
        <v>0.94787272727272731</v>
      </c>
    </row>
    <row r="358" spans="1:8" ht="15" customHeight="1" x14ac:dyDescent="0.25">
      <c r="A358" s="33" t="s">
        <v>169</v>
      </c>
      <c r="B358" s="76" t="s">
        <v>170</v>
      </c>
      <c r="C358" s="34">
        <v>0</v>
      </c>
      <c r="D358" s="34">
        <v>0</v>
      </c>
      <c r="E358" s="34">
        <v>43025</v>
      </c>
      <c r="F358" s="34">
        <v>16500</v>
      </c>
      <c r="G358" s="35" t="str">
        <f>IF(C358&lt;&gt;0,0/C358,"-")</f>
        <v>-</v>
      </c>
      <c r="H358" s="35">
        <f>IF(F358&lt;&gt;0,E358/F358,"-")</f>
        <v>2.6075757575757574</v>
      </c>
    </row>
    <row r="359" spans="1:8" hidden="1" x14ac:dyDescent="0.25">
      <c r="A359" s="37"/>
      <c r="B359" s="37"/>
      <c r="C359" s="38"/>
      <c r="D359" s="34"/>
      <c r="E359" s="34"/>
      <c r="F359" s="34"/>
      <c r="G359" s="35"/>
      <c r="H359" s="35"/>
    </row>
    <row r="360" spans="1:8" hidden="1" x14ac:dyDescent="0.25">
      <c r="A360" s="37"/>
      <c r="B360" s="37"/>
      <c r="C360" s="38"/>
      <c r="D360" s="38"/>
      <c r="E360" s="38"/>
      <c r="F360" s="44"/>
      <c r="G360" s="45"/>
      <c r="H360" s="45"/>
    </row>
    <row r="361" spans="1:8" ht="20.100000000000001" hidden="1" customHeight="1" x14ac:dyDescent="0.25">
      <c r="A361" s="37"/>
      <c r="B361" s="37"/>
      <c r="C361" s="38"/>
      <c r="D361" s="38"/>
      <c r="E361" s="38"/>
      <c r="F361" s="44"/>
      <c r="G361" s="45"/>
      <c r="H361" s="45"/>
    </row>
    <row r="362" spans="1:8" ht="20.100000000000001" hidden="1" customHeight="1" x14ac:dyDescent="0.25">
      <c r="A362" s="37"/>
      <c r="B362" s="37"/>
      <c r="C362" s="38"/>
      <c r="D362" s="38"/>
      <c r="E362" s="38"/>
      <c r="F362" s="44"/>
      <c r="G362" s="45"/>
      <c r="H362" s="45"/>
    </row>
    <row r="363" spans="1:8" ht="20.100000000000001" hidden="1" customHeight="1" x14ac:dyDescent="0.25">
      <c r="A363" s="37"/>
      <c r="B363" s="37"/>
      <c r="C363" s="38"/>
      <c r="D363" s="38"/>
      <c r="E363" s="38"/>
      <c r="F363" s="44"/>
      <c r="G363" s="45"/>
      <c r="H363" s="45"/>
    </row>
    <row r="364" spans="1:8" ht="20.100000000000001" hidden="1" customHeight="1" x14ac:dyDescent="0.25">
      <c r="A364" s="37"/>
      <c r="B364" s="37"/>
      <c r="C364" s="38"/>
      <c r="D364" s="38"/>
      <c r="E364" s="38"/>
      <c r="F364" s="44"/>
      <c r="G364" s="45"/>
      <c r="H364" s="45"/>
    </row>
    <row r="365" spans="1:8" ht="20.100000000000001" hidden="1" customHeight="1" x14ac:dyDescent="0.25">
      <c r="A365" s="37"/>
      <c r="B365" s="37"/>
      <c r="C365" s="38"/>
      <c r="D365" s="38"/>
      <c r="E365" s="38"/>
      <c r="F365" s="44"/>
      <c r="G365" s="45"/>
      <c r="H365" s="45"/>
    </row>
    <row r="366" spans="1:8" s="10" customFormat="1" ht="18" customHeight="1" x14ac:dyDescent="0.25">
      <c r="A366" s="15" t="s">
        <v>171</v>
      </c>
      <c r="B366" s="46" t="s">
        <v>172</v>
      </c>
      <c r="C366" s="16">
        <f>SUBTOTAL(9,C367:C447)</f>
        <v>200645.94000000003</v>
      </c>
      <c r="D366" s="16">
        <f>SUBTOTAL(9,D367:D447)</f>
        <v>730963.5</v>
      </c>
      <c r="E366" s="16">
        <f>SUBTOTAL(9,E367:E447)</f>
        <v>344658.25</v>
      </c>
      <c r="F366" s="16">
        <f>SUBTOTAL(9,F367:F447)</f>
        <v>375994.88</v>
      </c>
      <c r="G366" s="17">
        <f>IF(C366&lt;&gt;0,E366/C366,"-")</f>
        <v>1.7177434539667233</v>
      </c>
      <c r="H366" s="17">
        <f>IF(F366&lt;&gt;0,E366/F366,"-")</f>
        <v>0.91665676404955299</v>
      </c>
    </row>
    <row r="367" spans="1:8" ht="30" hidden="1" customHeight="1" x14ac:dyDescent="0.25">
      <c r="A367" s="47"/>
      <c r="B367" s="1"/>
      <c r="C367" s="48"/>
      <c r="D367" s="48"/>
      <c r="E367" s="48"/>
      <c r="F367" s="44"/>
      <c r="G367" s="45"/>
      <c r="H367" s="45"/>
    </row>
    <row r="368" spans="1:8" s="10" customFormat="1" ht="18" customHeight="1" x14ac:dyDescent="0.25">
      <c r="A368" s="49" t="s">
        <v>173</v>
      </c>
      <c r="B368" s="50" t="s">
        <v>174</v>
      </c>
      <c r="C368" s="51">
        <f>SUBTOTAL(9,C369:C386)</f>
        <v>197280.26</v>
      </c>
      <c r="D368" s="51">
        <f>SUBTOTAL(9,D369:D386)</f>
        <v>614882.57999999996</v>
      </c>
      <c r="E368" s="51">
        <f>SUBTOTAL(9,E369:E386)</f>
        <v>322598.48</v>
      </c>
      <c r="F368" s="51">
        <f>SUBTOTAL(9,F369:F386)</f>
        <v>325389.71999999997</v>
      </c>
      <c r="G368" s="52">
        <f>IF(C368&lt;&gt;0,E368/C368,"-")</f>
        <v>1.6352293939596387</v>
      </c>
      <c r="H368" s="52">
        <f>IF(F368&lt;&gt;0,E368/F368,"-")</f>
        <v>0.99142185561363161</v>
      </c>
    </row>
    <row r="369" spans="1:8" ht="30" hidden="1" customHeight="1" x14ac:dyDescent="0.25">
      <c r="A369" s="47"/>
      <c r="B369" s="37"/>
      <c r="C369" s="38"/>
      <c r="D369" s="13"/>
      <c r="E369" s="13"/>
      <c r="F369" s="44"/>
      <c r="G369" s="45"/>
      <c r="H369" s="45"/>
    </row>
    <row r="370" spans="1:8" ht="409.6" hidden="1" customHeight="1" x14ac:dyDescent="0.25">
      <c r="A370" s="53" t="s">
        <v>173</v>
      </c>
      <c r="B370" s="54" t="s">
        <v>174</v>
      </c>
      <c r="C370" s="55">
        <f>SUBTOTAL(9,C371:C385)</f>
        <v>197280.26</v>
      </c>
      <c r="D370" s="55">
        <f>SUBTOTAL(9,D371:D385)</f>
        <v>614882.57999999996</v>
      </c>
      <c r="E370" s="55">
        <f>SUBTOTAL(9,E371:E385)</f>
        <v>322598.48</v>
      </c>
      <c r="F370" s="55">
        <f>SUBTOTAL(9,F371:F385)</f>
        <v>325389.71999999997</v>
      </c>
      <c r="G370" s="56">
        <f>IF(C370&lt;&gt;0,E370/C370,"-")</f>
        <v>1.6352293939596387</v>
      </c>
      <c r="H370" s="56">
        <f>IF(F370&lt;&gt;0,E370/F370,"-")</f>
        <v>0.99142185561363161</v>
      </c>
    </row>
    <row r="371" spans="1:8" ht="30" hidden="1" customHeight="1" x14ac:dyDescent="0.25">
      <c r="A371" s="47"/>
      <c r="B371" s="37"/>
      <c r="C371" s="38"/>
      <c r="D371" s="57"/>
      <c r="E371" s="57"/>
      <c r="F371" s="44"/>
      <c r="G371" s="45"/>
      <c r="H371" s="45"/>
    </row>
    <row r="372" spans="1:8" ht="409.6" hidden="1" customHeight="1" x14ac:dyDescent="0.25">
      <c r="A372" s="58" t="s">
        <v>173</v>
      </c>
      <c r="B372" s="59" t="s">
        <v>174</v>
      </c>
      <c r="C372" s="60">
        <f>SUBTOTAL(9,C373:C384)</f>
        <v>197280.26</v>
      </c>
      <c r="D372" s="60">
        <f>SUBTOTAL(9,D373:D384)</f>
        <v>614882.57999999996</v>
      </c>
      <c r="E372" s="60">
        <f>SUBTOTAL(9,E373:E384)</f>
        <v>322598.48</v>
      </c>
      <c r="F372" s="60">
        <f>SUBTOTAL(9,F373:F384)</f>
        <v>325389.71999999997</v>
      </c>
      <c r="G372" s="61">
        <f>IF(C372&lt;&gt;0,E372/C372,"-")</f>
        <v>1.6352293939596387</v>
      </c>
      <c r="H372" s="61">
        <f>IF(F372&lt;&gt;0,E372/F372,"-")</f>
        <v>0.99142185561363161</v>
      </c>
    </row>
    <row r="373" spans="1:8" ht="30" hidden="1" customHeight="1" x14ac:dyDescent="0.25">
      <c r="A373" s="47"/>
      <c r="B373" s="37"/>
      <c r="C373" s="38"/>
      <c r="D373" s="62"/>
      <c r="E373" s="62"/>
      <c r="F373" s="44"/>
      <c r="G373" s="45"/>
      <c r="H373" s="45"/>
    </row>
    <row r="374" spans="1:8" ht="409.6" hidden="1" customHeight="1" x14ac:dyDescent="0.25">
      <c r="A374" s="63" t="s">
        <v>173</v>
      </c>
      <c r="B374" s="64" t="s">
        <v>174</v>
      </c>
      <c r="C374" s="65">
        <f>SUBTOTAL(9,C375:C383)</f>
        <v>197280.26</v>
      </c>
      <c r="D374" s="65">
        <f>SUBTOTAL(9,D375:D383)</f>
        <v>614882.57999999996</v>
      </c>
      <c r="E374" s="65">
        <f>SUBTOTAL(9,E375:E383)</f>
        <v>322598.48</v>
      </c>
      <c r="F374" s="65">
        <f>SUBTOTAL(9,F375:F383)</f>
        <v>325389.71999999997</v>
      </c>
      <c r="G374" s="66">
        <f>IF(C374&lt;&gt;0,E374/C374,"-")</f>
        <v>1.6352293939596387</v>
      </c>
      <c r="H374" s="66">
        <f>IF(F374&lt;&gt;0,E374/F374,"-")</f>
        <v>0.99142185561363161</v>
      </c>
    </row>
    <row r="375" spans="1:8" ht="30" hidden="1" customHeight="1" x14ac:dyDescent="0.25">
      <c r="A375" s="47"/>
      <c r="B375" s="37"/>
      <c r="C375" s="38"/>
      <c r="D375" s="67"/>
      <c r="E375" s="67"/>
      <c r="F375" s="44"/>
      <c r="G375" s="45"/>
      <c r="H375" s="45"/>
    </row>
    <row r="376" spans="1:8" ht="409.6" hidden="1" customHeight="1" x14ac:dyDescent="0.25">
      <c r="A376" s="68" t="s">
        <v>173</v>
      </c>
      <c r="B376" s="69" t="s">
        <v>174</v>
      </c>
      <c r="C376" s="70">
        <f>SUBTOTAL(9,C377:C382)</f>
        <v>197280.26</v>
      </c>
      <c r="D376" s="70">
        <f>SUBTOTAL(9,D377:D382)</f>
        <v>614882.57999999996</v>
      </c>
      <c r="E376" s="70">
        <f>SUBTOTAL(9,E377:E382)</f>
        <v>322598.48</v>
      </c>
      <c r="F376" s="70">
        <f>SUBTOTAL(9,F377:F382)</f>
        <v>325389.71999999997</v>
      </c>
      <c r="G376" s="71">
        <f>IF(C376&lt;&gt;0,E376/C376,"-")</f>
        <v>1.6352293939596387</v>
      </c>
      <c r="H376" s="71">
        <f>IF(F376&lt;&gt;0,E376/F376,"-")</f>
        <v>0.99142185561363161</v>
      </c>
    </row>
    <row r="377" spans="1:8" ht="22.5" hidden="1" customHeight="1" x14ac:dyDescent="0.25">
      <c r="A377" s="47"/>
      <c r="B377" s="37"/>
      <c r="C377" s="38"/>
      <c r="D377" s="67"/>
      <c r="E377" s="67"/>
      <c r="F377" s="67"/>
      <c r="G377" s="72"/>
      <c r="H377" s="72"/>
    </row>
    <row r="378" spans="1:8" ht="409.6" hidden="1" customHeight="1" x14ac:dyDescent="0.25">
      <c r="A378" s="73" t="s">
        <v>173</v>
      </c>
      <c r="B378" s="74" t="s">
        <v>174</v>
      </c>
      <c r="C378" s="67">
        <f>SUBTOTAL(9,C379:C381)</f>
        <v>197280.26</v>
      </c>
      <c r="D378" s="67">
        <f>SUBTOTAL(9,D379:D381)</f>
        <v>614882.57999999996</v>
      </c>
      <c r="E378" s="67">
        <f>SUBTOTAL(9,E379:E381)</f>
        <v>322598.48</v>
      </c>
      <c r="F378" s="67">
        <f>SUBTOTAL(9,F379:F381)</f>
        <v>325389.71999999997</v>
      </c>
      <c r="G378" s="72">
        <f>IF(C378&lt;&gt;0,E378/C378,"-")</f>
        <v>1.6352293939596387</v>
      </c>
      <c r="H378" s="72">
        <f>IF(F378&lt;&gt;0,E378/F378,"-")</f>
        <v>0.99142185561363161</v>
      </c>
    </row>
    <row r="379" spans="1:8" ht="30" hidden="1" customHeight="1" x14ac:dyDescent="0.25">
      <c r="A379" s="47"/>
      <c r="B379" s="37"/>
      <c r="C379" s="38"/>
      <c r="D379" s="75"/>
      <c r="E379" s="75"/>
      <c r="F379" s="44"/>
      <c r="G379" s="45"/>
      <c r="H379" s="45"/>
    </row>
    <row r="380" spans="1:8" ht="15" customHeight="1" x14ac:dyDescent="0.25">
      <c r="A380" s="33" t="s">
        <v>175</v>
      </c>
      <c r="B380" s="76" t="s">
        <v>176</v>
      </c>
      <c r="C380" s="34">
        <v>197280.26</v>
      </c>
      <c r="D380" s="34">
        <v>614882.57999999996</v>
      </c>
      <c r="E380" s="34">
        <v>322598.48</v>
      </c>
      <c r="F380" s="34">
        <v>325389.71999999997</v>
      </c>
      <c r="G380" s="35">
        <f>IF(C380&lt;&gt;0,0/C380,"-")</f>
        <v>0</v>
      </c>
      <c r="H380" s="35">
        <f>IF(F380&lt;&gt;0,E380/F380,"-")</f>
        <v>0.99142185561363161</v>
      </c>
    </row>
    <row r="381" spans="1:8" hidden="1" x14ac:dyDescent="0.25">
      <c r="A381" s="37"/>
      <c r="B381" s="37"/>
      <c r="C381" s="38"/>
      <c r="D381" s="34"/>
      <c r="E381" s="34"/>
      <c r="F381" s="34"/>
      <c r="G381" s="35"/>
      <c r="H381" s="35"/>
    </row>
    <row r="382" spans="1:8" hidden="1" x14ac:dyDescent="0.25">
      <c r="A382" s="37"/>
      <c r="B382" s="37"/>
      <c r="C382" s="38"/>
      <c r="D382" s="38"/>
      <c r="E382" s="38"/>
      <c r="F382" s="44"/>
      <c r="G382" s="45"/>
      <c r="H382" s="45"/>
    </row>
    <row r="383" spans="1:8" ht="20.100000000000001" hidden="1" customHeight="1" x14ac:dyDescent="0.25">
      <c r="A383" s="37"/>
      <c r="B383" s="37"/>
      <c r="C383" s="38"/>
      <c r="D383" s="38"/>
      <c r="E383" s="38"/>
      <c r="F383" s="44"/>
      <c r="G383" s="45"/>
      <c r="H383" s="45"/>
    </row>
    <row r="384" spans="1:8" ht="20.100000000000001" hidden="1" customHeight="1" x14ac:dyDescent="0.25">
      <c r="A384" s="37"/>
      <c r="B384" s="37"/>
      <c r="C384" s="38"/>
      <c r="D384" s="38"/>
      <c r="E384" s="38"/>
      <c r="F384" s="44"/>
      <c r="G384" s="45"/>
      <c r="H384" s="45"/>
    </row>
    <row r="385" spans="1:8" ht="20.100000000000001" hidden="1" customHeight="1" x14ac:dyDescent="0.25">
      <c r="A385" s="37"/>
      <c r="B385" s="37"/>
      <c r="C385" s="38"/>
      <c r="D385" s="38"/>
      <c r="E385" s="38"/>
      <c r="F385" s="44"/>
      <c r="G385" s="45"/>
      <c r="H385" s="45"/>
    </row>
    <row r="386" spans="1:8" ht="20.100000000000001" hidden="1" customHeight="1" x14ac:dyDescent="0.25">
      <c r="A386" s="37"/>
      <c r="B386" s="37"/>
      <c r="C386" s="38"/>
      <c r="D386" s="38"/>
      <c r="E386" s="38"/>
      <c r="F386" s="44"/>
      <c r="G386" s="45"/>
      <c r="H386" s="45"/>
    </row>
    <row r="387" spans="1:8" s="10" customFormat="1" ht="18" customHeight="1" x14ac:dyDescent="0.25">
      <c r="A387" s="49" t="s">
        <v>177</v>
      </c>
      <c r="B387" s="50" t="s">
        <v>178</v>
      </c>
      <c r="C387" s="51">
        <f>SUBTOTAL(9,C388:C407)</f>
        <v>3292.69</v>
      </c>
      <c r="D387" s="51">
        <f>SUBTOTAL(9,D388:D407)</f>
        <v>75865.91</v>
      </c>
      <c r="E387" s="51">
        <f>SUBTOTAL(9,E388:E407)</f>
        <v>21873.59</v>
      </c>
      <c r="F387" s="51">
        <f>SUBTOTAL(9,F388:F407)</f>
        <v>50105.16</v>
      </c>
      <c r="G387" s="52">
        <f>IF(C387&lt;&gt;0,E387/C387,"-")</f>
        <v>6.6430760259848327</v>
      </c>
      <c r="H387" s="52">
        <f>IF(F387&lt;&gt;0,E387/F387,"-")</f>
        <v>0.43655364038354533</v>
      </c>
    </row>
    <row r="388" spans="1:8" ht="30" hidden="1" customHeight="1" x14ac:dyDescent="0.25">
      <c r="A388" s="47"/>
      <c r="B388" s="37"/>
      <c r="C388" s="38"/>
      <c r="D388" s="13"/>
      <c r="E388" s="13"/>
      <c r="F388" s="44"/>
      <c r="G388" s="45"/>
      <c r="H388" s="45"/>
    </row>
    <row r="389" spans="1:8" ht="409.6" hidden="1" customHeight="1" x14ac:dyDescent="0.25">
      <c r="A389" s="53" t="s">
        <v>177</v>
      </c>
      <c r="B389" s="54" t="s">
        <v>178</v>
      </c>
      <c r="C389" s="55">
        <f>SUBTOTAL(9,C390:C406)</f>
        <v>3292.69</v>
      </c>
      <c r="D389" s="55">
        <f>SUBTOTAL(9,D390:D406)</f>
        <v>75865.91</v>
      </c>
      <c r="E389" s="55">
        <f>SUBTOTAL(9,E390:E406)</f>
        <v>21873.59</v>
      </c>
      <c r="F389" s="55">
        <f>SUBTOTAL(9,F390:F406)</f>
        <v>50105.16</v>
      </c>
      <c r="G389" s="56">
        <f>IF(C389&lt;&gt;0,E389/C389,"-")</f>
        <v>6.6430760259848327</v>
      </c>
      <c r="H389" s="56">
        <f>IF(F389&lt;&gt;0,E389/F389,"-")</f>
        <v>0.43655364038354533</v>
      </c>
    </row>
    <row r="390" spans="1:8" ht="30" hidden="1" customHeight="1" x14ac:dyDescent="0.25">
      <c r="A390" s="47"/>
      <c r="B390" s="37"/>
      <c r="C390" s="38"/>
      <c r="D390" s="57"/>
      <c r="E390" s="57"/>
      <c r="F390" s="44"/>
      <c r="G390" s="45"/>
      <c r="H390" s="45"/>
    </row>
    <row r="391" spans="1:8" ht="409.6" hidden="1" customHeight="1" x14ac:dyDescent="0.25">
      <c r="A391" s="58" t="s">
        <v>177</v>
      </c>
      <c r="B391" s="59" t="s">
        <v>178</v>
      </c>
      <c r="C391" s="60">
        <f>SUBTOTAL(9,C392:C405)</f>
        <v>3292.69</v>
      </c>
      <c r="D391" s="60">
        <f>SUBTOTAL(9,D392:D405)</f>
        <v>75865.91</v>
      </c>
      <c r="E391" s="60">
        <f>SUBTOTAL(9,E392:E405)</f>
        <v>21873.59</v>
      </c>
      <c r="F391" s="60">
        <f>SUBTOTAL(9,F392:F405)</f>
        <v>50105.16</v>
      </c>
      <c r="G391" s="61">
        <f>IF(C391&lt;&gt;0,E391/C391,"-")</f>
        <v>6.6430760259848327</v>
      </c>
      <c r="H391" s="61">
        <f>IF(F391&lt;&gt;0,E391/F391,"-")</f>
        <v>0.43655364038354533</v>
      </c>
    </row>
    <row r="392" spans="1:8" ht="30" hidden="1" customHeight="1" x14ac:dyDescent="0.25">
      <c r="A392" s="47"/>
      <c r="B392" s="37"/>
      <c r="C392" s="38"/>
      <c r="D392" s="62"/>
      <c r="E392" s="62"/>
      <c r="F392" s="44"/>
      <c r="G392" s="45"/>
      <c r="H392" s="45"/>
    </row>
    <row r="393" spans="1:8" ht="409.6" hidden="1" customHeight="1" x14ac:dyDescent="0.25">
      <c r="A393" s="63" t="s">
        <v>177</v>
      </c>
      <c r="B393" s="64" t="s">
        <v>178</v>
      </c>
      <c r="C393" s="65">
        <f>SUBTOTAL(9,C394:C404)</f>
        <v>3292.69</v>
      </c>
      <c r="D393" s="65">
        <f>SUBTOTAL(9,D394:D404)</f>
        <v>75865.91</v>
      </c>
      <c r="E393" s="65">
        <f>SUBTOTAL(9,E394:E404)</f>
        <v>21873.59</v>
      </c>
      <c r="F393" s="65">
        <f>SUBTOTAL(9,F394:F404)</f>
        <v>50105.16</v>
      </c>
      <c r="G393" s="66">
        <f>IF(C393&lt;&gt;0,E393/C393,"-")</f>
        <v>6.6430760259848327</v>
      </c>
      <c r="H393" s="66">
        <f>IF(F393&lt;&gt;0,E393/F393,"-")</f>
        <v>0.43655364038354533</v>
      </c>
    </row>
    <row r="394" spans="1:8" ht="30" hidden="1" customHeight="1" x14ac:dyDescent="0.25">
      <c r="A394" s="47"/>
      <c r="B394" s="37"/>
      <c r="C394" s="38"/>
      <c r="D394" s="67"/>
      <c r="E394" s="67"/>
      <c r="F394" s="44"/>
      <c r="G394" s="45"/>
      <c r="H394" s="45"/>
    </row>
    <row r="395" spans="1:8" ht="409.6" hidden="1" customHeight="1" x14ac:dyDescent="0.25">
      <c r="A395" s="68" t="s">
        <v>177</v>
      </c>
      <c r="B395" s="69" t="s">
        <v>178</v>
      </c>
      <c r="C395" s="70">
        <f>SUBTOTAL(9,C396:C403)</f>
        <v>3292.69</v>
      </c>
      <c r="D395" s="70">
        <f>SUBTOTAL(9,D396:D403)</f>
        <v>75865.91</v>
      </c>
      <c r="E395" s="70">
        <f>SUBTOTAL(9,E396:E403)</f>
        <v>21873.59</v>
      </c>
      <c r="F395" s="70">
        <f>SUBTOTAL(9,F396:F403)</f>
        <v>50105.16</v>
      </c>
      <c r="G395" s="71">
        <f>IF(C395&lt;&gt;0,E395/C395,"-")</f>
        <v>6.6430760259848327</v>
      </c>
      <c r="H395" s="71">
        <f>IF(F395&lt;&gt;0,E395/F395,"-")</f>
        <v>0.43655364038354533</v>
      </c>
    </row>
    <row r="396" spans="1:8" ht="22.5" hidden="1" customHeight="1" x14ac:dyDescent="0.25">
      <c r="A396" s="47"/>
      <c r="B396" s="37"/>
      <c r="C396" s="38"/>
      <c r="D396" s="67"/>
      <c r="E396" s="67"/>
      <c r="F396" s="67"/>
      <c r="G396" s="72"/>
      <c r="H396" s="72"/>
    </row>
    <row r="397" spans="1:8" ht="409.6" hidden="1" customHeight="1" x14ac:dyDescent="0.25">
      <c r="A397" s="73" t="s">
        <v>177</v>
      </c>
      <c r="B397" s="74" t="s">
        <v>178</v>
      </c>
      <c r="C397" s="67">
        <f>SUBTOTAL(9,C398:C402)</f>
        <v>3292.69</v>
      </c>
      <c r="D397" s="67">
        <f>SUBTOTAL(9,D398:D402)</f>
        <v>75865.91</v>
      </c>
      <c r="E397" s="67">
        <f>SUBTOTAL(9,E398:E402)</f>
        <v>21873.59</v>
      </c>
      <c r="F397" s="67">
        <f>SUBTOTAL(9,F398:F402)</f>
        <v>50105.16</v>
      </c>
      <c r="G397" s="72">
        <f>IF(C397&lt;&gt;0,E397/C397,"-")</f>
        <v>6.6430760259848327</v>
      </c>
      <c r="H397" s="72">
        <f>IF(F397&lt;&gt;0,E397/F397,"-")</f>
        <v>0.43655364038354533</v>
      </c>
    </row>
    <row r="398" spans="1:8" ht="30" hidden="1" customHeight="1" x14ac:dyDescent="0.25">
      <c r="A398" s="47"/>
      <c r="B398" s="37"/>
      <c r="C398" s="38"/>
      <c r="D398" s="75"/>
      <c r="E398" s="75"/>
      <c r="F398" s="44"/>
      <c r="G398" s="45"/>
      <c r="H398" s="45"/>
    </row>
    <row r="399" spans="1:8" ht="15" customHeight="1" x14ac:dyDescent="0.25">
      <c r="A399" s="33" t="s">
        <v>179</v>
      </c>
      <c r="B399" s="76" t="s">
        <v>180</v>
      </c>
      <c r="C399" s="34">
        <v>2605.67</v>
      </c>
      <c r="D399" s="34">
        <v>3981.68</v>
      </c>
      <c r="E399" s="34">
        <v>5205.82</v>
      </c>
      <c r="F399" s="34">
        <v>6000</v>
      </c>
      <c r="G399" s="35">
        <f>IF(C399&lt;&gt;0,0/C399,"-")</f>
        <v>0</v>
      </c>
      <c r="H399" s="35">
        <f>IF(F399&lt;&gt;0,E399/F399,"-")</f>
        <v>0.86763666666666661</v>
      </c>
    </row>
    <row r="400" spans="1:8" ht="15" customHeight="1" x14ac:dyDescent="0.25">
      <c r="A400" s="33" t="s">
        <v>181</v>
      </c>
      <c r="B400" s="76" t="s">
        <v>182</v>
      </c>
      <c r="C400" s="34">
        <v>0</v>
      </c>
      <c r="D400" s="34">
        <v>0</v>
      </c>
      <c r="E400" s="34">
        <v>477.58</v>
      </c>
      <c r="F400" s="34">
        <v>500</v>
      </c>
      <c r="G400" s="35" t="str">
        <f>IF(C400&lt;&gt;0,0/C400,"-")</f>
        <v>-</v>
      </c>
      <c r="H400" s="35">
        <f>IF(F400&lt;&gt;0,E400/F400,"-")</f>
        <v>0.95516000000000001</v>
      </c>
    </row>
    <row r="401" spans="1:8" ht="15" customHeight="1" x14ac:dyDescent="0.25">
      <c r="A401" s="33" t="s">
        <v>183</v>
      </c>
      <c r="B401" s="76" t="s">
        <v>184</v>
      </c>
      <c r="C401" s="34">
        <v>687.02</v>
      </c>
      <c r="D401" s="34">
        <v>71884.23000000001</v>
      </c>
      <c r="E401" s="34">
        <v>16190.19</v>
      </c>
      <c r="F401" s="34">
        <v>43605.16</v>
      </c>
      <c r="G401" s="35">
        <f>IF(C401&lt;&gt;0,0/C401,"-")</f>
        <v>0</v>
      </c>
      <c r="H401" s="35">
        <f>IF(F401&lt;&gt;0,E401/F401,"-")</f>
        <v>0.37129069128515979</v>
      </c>
    </row>
    <row r="402" spans="1:8" hidden="1" x14ac:dyDescent="0.25">
      <c r="A402" s="37"/>
      <c r="B402" s="37"/>
      <c r="C402" s="38"/>
      <c r="D402" s="34"/>
      <c r="E402" s="34"/>
      <c r="F402" s="34"/>
      <c r="G402" s="35"/>
      <c r="H402" s="35"/>
    </row>
    <row r="403" spans="1:8" hidden="1" x14ac:dyDescent="0.25">
      <c r="A403" s="37"/>
      <c r="B403" s="37"/>
      <c r="C403" s="38"/>
      <c r="D403" s="38"/>
      <c r="E403" s="38"/>
      <c r="F403" s="44"/>
      <c r="G403" s="45"/>
      <c r="H403" s="45"/>
    </row>
    <row r="404" spans="1:8" ht="20.100000000000001" hidden="1" customHeight="1" x14ac:dyDescent="0.25">
      <c r="A404" s="37"/>
      <c r="B404" s="37"/>
      <c r="C404" s="38"/>
      <c r="D404" s="38"/>
      <c r="E404" s="38"/>
      <c r="F404" s="44"/>
      <c r="G404" s="45"/>
      <c r="H404" s="45"/>
    </row>
    <row r="405" spans="1:8" ht="20.100000000000001" hidden="1" customHeight="1" x14ac:dyDescent="0.25">
      <c r="A405" s="37"/>
      <c r="B405" s="37"/>
      <c r="C405" s="38"/>
      <c r="D405" s="38"/>
      <c r="E405" s="38"/>
      <c r="F405" s="44"/>
      <c r="G405" s="45"/>
      <c r="H405" s="45"/>
    </row>
    <row r="406" spans="1:8" ht="20.100000000000001" hidden="1" customHeight="1" x14ac:dyDescent="0.25">
      <c r="A406" s="37"/>
      <c r="B406" s="37"/>
      <c r="C406" s="38"/>
      <c r="D406" s="38"/>
      <c r="E406" s="38"/>
      <c r="F406" s="44"/>
      <c r="G406" s="45"/>
      <c r="H406" s="45"/>
    </row>
    <row r="407" spans="1:8" ht="20.100000000000001" hidden="1" customHeight="1" x14ac:dyDescent="0.25">
      <c r="A407" s="37"/>
      <c r="B407" s="37"/>
      <c r="C407" s="38"/>
      <c r="D407" s="38"/>
      <c r="E407" s="38"/>
      <c r="F407" s="44"/>
      <c r="G407" s="45"/>
      <c r="H407" s="45"/>
    </row>
    <row r="408" spans="1:8" s="10" customFormat="1" ht="18" customHeight="1" x14ac:dyDescent="0.25">
      <c r="A408" s="49" t="s">
        <v>185</v>
      </c>
      <c r="B408" s="50" t="s">
        <v>186</v>
      </c>
      <c r="C408" s="51">
        <f>SUBTOTAL(9,C409:C426)</f>
        <v>0</v>
      </c>
      <c r="D408" s="51">
        <f>SUBTOTAL(9,D409:D426)</f>
        <v>39816.839999999997</v>
      </c>
      <c r="E408" s="51">
        <f>SUBTOTAL(9,E409:E426)</f>
        <v>0</v>
      </c>
      <c r="F408" s="51">
        <f>SUBTOTAL(9,F409:F426)</f>
        <v>0</v>
      </c>
      <c r="G408" s="52" t="str">
        <f>IF(C408&lt;&gt;0,E408/C408,"-")</f>
        <v>-</v>
      </c>
      <c r="H408" s="52" t="str">
        <f>IF(F408&lt;&gt;0,E408/F408,"-")</f>
        <v>-</v>
      </c>
    </row>
    <row r="409" spans="1:8" ht="30" hidden="1" customHeight="1" x14ac:dyDescent="0.25">
      <c r="A409" s="47"/>
      <c r="B409" s="37"/>
      <c r="C409" s="38"/>
      <c r="D409" s="13"/>
      <c r="E409" s="13"/>
      <c r="F409" s="44"/>
      <c r="G409" s="45"/>
      <c r="H409" s="45"/>
    </row>
    <row r="410" spans="1:8" ht="409.6" hidden="1" customHeight="1" x14ac:dyDescent="0.25">
      <c r="A410" s="53" t="s">
        <v>185</v>
      </c>
      <c r="B410" s="54" t="s">
        <v>186</v>
      </c>
      <c r="C410" s="55">
        <f>SUBTOTAL(9,C411:C425)</f>
        <v>0</v>
      </c>
      <c r="D410" s="55">
        <f>SUBTOTAL(9,D411:D425)</f>
        <v>39816.839999999997</v>
      </c>
      <c r="E410" s="55">
        <f>SUBTOTAL(9,E411:E425)</f>
        <v>0</v>
      </c>
      <c r="F410" s="55">
        <f>SUBTOTAL(9,F411:F425)</f>
        <v>0</v>
      </c>
      <c r="G410" s="56" t="str">
        <f>IF(C410&lt;&gt;0,E410/C410,"-")</f>
        <v>-</v>
      </c>
      <c r="H410" s="56" t="str">
        <f>IF(F410&lt;&gt;0,E410/F410,"-")</f>
        <v>-</v>
      </c>
    </row>
    <row r="411" spans="1:8" ht="30" hidden="1" customHeight="1" x14ac:dyDescent="0.25">
      <c r="A411" s="47"/>
      <c r="B411" s="37"/>
      <c r="C411" s="38"/>
      <c r="D411" s="57"/>
      <c r="E411" s="57"/>
      <c r="F411" s="44"/>
      <c r="G411" s="45"/>
      <c r="H411" s="45"/>
    </row>
    <row r="412" spans="1:8" ht="409.6" hidden="1" customHeight="1" x14ac:dyDescent="0.25">
      <c r="A412" s="58" t="s">
        <v>185</v>
      </c>
      <c r="B412" s="59" t="s">
        <v>186</v>
      </c>
      <c r="C412" s="60">
        <f>SUBTOTAL(9,C413:C424)</f>
        <v>0</v>
      </c>
      <c r="D412" s="60">
        <f>SUBTOTAL(9,D413:D424)</f>
        <v>39816.839999999997</v>
      </c>
      <c r="E412" s="60">
        <f>SUBTOTAL(9,E413:E424)</f>
        <v>0</v>
      </c>
      <c r="F412" s="60">
        <f>SUBTOTAL(9,F413:F424)</f>
        <v>0</v>
      </c>
      <c r="G412" s="61" t="str">
        <f>IF(C412&lt;&gt;0,E412/C412,"-")</f>
        <v>-</v>
      </c>
      <c r="H412" s="61" t="str">
        <f>IF(F412&lt;&gt;0,E412/F412,"-")</f>
        <v>-</v>
      </c>
    </row>
    <row r="413" spans="1:8" ht="30" hidden="1" customHeight="1" x14ac:dyDescent="0.25">
      <c r="A413" s="47"/>
      <c r="B413" s="37"/>
      <c r="C413" s="38"/>
      <c r="D413" s="62"/>
      <c r="E413" s="62"/>
      <c r="F413" s="44"/>
      <c r="G413" s="45"/>
      <c r="H413" s="45"/>
    </row>
    <row r="414" spans="1:8" ht="409.6" hidden="1" customHeight="1" x14ac:dyDescent="0.25">
      <c r="A414" s="63" t="s">
        <v>185</v>
      </c>
      <c r="B414" s="64" t="s">
        <v>186</v>
      </c>
      <c r="C414" s="65">
        <f>SUBTOTAL(9,C415:C423)</f>
        <v>0</v>
      </c>
      <c r="D414" s="65">
        <f>SUBTOTAL(9,D415:D423)</f>
        <v>39816.839999999997</v>
      </c>
      <c r="E414" s="65">
        <f>SUBTOTAL(9,E415:E423)</f>
        <v>0</v>
      </c>
      <c r="F414" s="65">
        <f>SUBTOTAL(9,F415:F423)</f>
        <v>0</v>
      </c>
      <c r="G414" s="66" t="str">
        <f>IF(C414&lt;&gt;0,E414/C414,"-")</f>
        <v>-</v>
      </c>
      <c r="H414" s="66" t="str">
        <f>IF(F414&lt;&gt;0,E414/F414,"-")</f>
        <v>-</v>
      </c>
    </row>
    <row r="415" spans="1:8" ht="30" hidden="1" customHeight="1" x14ac:dyDescent="0.25">
      <c r="A415" s="47"/>
      <c r="B415" s="37"/>
      <c r="C415" s="38"/>
      <c r="D415" s="67"/>
      <c r="E415" s="67"/>
      <c r="F415" s="44"/>
      <c r="G415" s="45"/>
      <c r="H415" s="45"/>
    </row>
    <row r="416" spans="1:8" ht="409.6" hidden="1" customHeight="1" x14ac:dyDescent="0.25">
      <c r="A416" s="68" t="s">
        <v>185</v>
      </c>
      <c r="B416" s="69" t="s">
        <v>186</v>
      </c>
      <c r="C416" s="70">
        <f>SUBTOTAL(9,C417:C422)</f>
        <v>0</v>
      </c>
      <c r="D416" s="70">
        <f>SUBTOTAL(9,D417:D422)</f>
        <v>39816.839999999997</v>
      </c>
      <c r="E416" s="70">
        <f>SUBTOTAL(9,E417:E422)</f>
        <v>0</v>
      </c>
      <c r="F416" s="70">
        <f>SUBTOTAL(9,F417:F422)</f>
        <v>0</v>
      </c>
      <c r="G416" s="71" t="str">
        <f>IF(C416&lt;&gt;0,E416/C416,"-")</f>
        <v>-</v>
      </c>
      <c r="H416" s="71" t="str">
        <f>IF(F416&lt;&gt;0,E416/F416,"-")</f>
        <v>-</v>
      </c>
    </row>
    <row r="417" spans="1:8" ht="22.5" hidden="1" customHeight="1" x14ac:dyDescent="0.25">
      <c r="A417" s="47"/>
      <c r="B417" s="37"/>
      <c r="C417" s="38"/>
      <c r="D417" s="67"/>
      <c r="E417" s="67"/>
      <c r="F417" s="67"/>
      <c r="G417" s="72"/>
      <c r="H417" s="72"/>
    </row>
    <row r="418" spans="1:8" ht="409.6" hidden="1" customHeight="1" x14ac:dyDescent="0.25">
      <c r="A418" s="73" t="s">
        <v>185</v>
      </c>
      <c r="B418" s="74" t="s">
        <v>186</v>
      </c>
      <c r="C418" s="67">
        <f>SUBTOTAL(9,C419:C421)</f>
        <v>0</v>
      </c>
      <c r="D418" s="67">
        <f>SUBTOTAL(9,D419:D421)</f>
        <v>39816.839999999997</v>
      </c>
      <c r="E418" s="67">
        <f>SUBTOTAL(9,E419:E421)</f>
        <v>0</v>
      </c>
      <c r="F418" s="67">
        <f>SUBTOTAL(9,F419:F421)</f>
        <v>0</v>
      </c>
      <c r="G418" s="72" t="str">
        <f>IF(C418&lt;&gt;0,E418/C418,"-")</f>
        <v>-</v>
      </c>
      <c r="H418" s="72" t="str">
        <f>IF(F418&lt;&gt;0,E418/F418,"-")</f>
        <v>-</v>
      </c>
    </row>
    <row r="419" spans="1:8" ht="30" hidden="1" customHeight="1" x14ac:dyDescent="0.25">
      <c r="A419" s="47"/>
      <c r="B419" s="37"/>
      <c r="C419" s="38"/>
      <c r="D419" s="75"/>
      <c r="E419" s="75"/>
      <c r="F419" s="44"/>
      <c r="G419" s="45"/>
      <c r="H419" s="45"/>
    </row>
    <row r="420" spans="1:8" ht="15" customHeight="1" x14ac:dyDescent="0.25">
      <c r="A420" s="33" t="s">
        <v>187</v>
      </c>
      <c r="B420" s="76" t="s">
        <v>188</v>
      </c>
      <c r="C420" s="34">
        <v>0</v>
      </c>
      <c r="D420" s="34">
        <v>39816.839999999997</v>
      </c>
      <c r="E420" s="34">
        <v>0</v>
      </c>
      <c r="F420" s="34">
        <v>0</v>
      </c>
      <c r="G420" s="35" t="str">
        <f>IF(C420&lt;&gt;0,0/C420,"-")</f>
        <v>-</v>
      </c>
      <c r="H420" s="35" t="str">
        <f>IF(F420&lt;&gt;0,E420/F420,"-")</f>
        <v>-</v>
      </c>
    </row>
    <row r="421" spans="1:8" hidden="1" x14ac:dyDescent="0.25">
      <c r="A421" s="37"/>
      <c r="B421" s="37"/>
      <c r="C421" s="38"/>
      <c r="D421" s="34"/>
      <c r="E421" s="34"/>
      <c r="F421" s="34"/>
      <c r="G421" s="35"/>
      <c r="H421" s="35"/>
    </row>
    <row r="422" spans="1:8" hidden="1" x14ac:dyDescent="0.25">
      <c r="A422" s="37"/>
      <c r="B422" s="37"/>
      <c r="C422" s="38"/>
      <c r="D422" s="38"/>
      <c r="E422" s="38"/>
      <c r="F422" s="44"/>
      <c r="G422" s="45"/>
      <c r="H422" s="45"/>
    </row>
    <row r="423" spans="1:8" ht="20.100000000000001" hidden="1" customHeight="1" x14ac:dyDescent="0.25">
      <c r="A423" s="37"/>
      <c r="B423" s="37"/>
      <c r="C423" s="38"/>
      <c r="D423" s="38"/>
      <c r="E423" s="38"/>
      <c r="F423" s="44"/>
      <c r="G423" s="45"/>
      <c r="H423" s="45"/>
    </row>
    <row r="424" spans="1:8" ht="20.100000000000001" hidden="1" customHeight="1" x14ac:dyDescent="0.25">
      <c r="A424" s="37"/>
      <c r="B424" s="37"/>
      <c r="C424" s="38"/>
      <c r="D424" s="38"/>
      <c r="E424" s="38"/>
      <c r="F424" s="44"/>
      <c r="G424" s="45"/>
      <c r="H424" s="45"/>
    </row>
    <row r="425" spans="1:8" ht="20.100000000000001" hidden="1" customHeight="1" x14ac:dyDescent="0.25">
      <c r="A425" s="37"/>
      <c r="B425" s="37"/>
      <c r="C425" s="38"/>
      <c r="D425" s="38"/>
      <c r="E425" s="38"/>
      <c r="F425" s="44"/>
      <c r="G425" s="45"/>
      <c r="H425" s="45"/>
    </row>
    <row r="426" spans="1:8" ht="20.100000000000001" hidden="1" customHeight="1" x14ac:dyDescent="0.25">
      <c r="A426" s="37"/>
      <c r="B426" s="37"/>
      <c r="C426" s="38"/>
      <c r="D426" s="38"/>
      <c r="E426" s="38"/>
      <c r="F426" s="44"/>
      <c r="G426" s="45"/>
      <c r="H426" s="45"/>
    </row>
    <row r="427" spans="1:8" s="10" customFormat="1" ht="18" customHeight="1" x14ac:dyDescent="0.25">
      <c r="A427" s="49" t="s">
        <v>189</v>
      </c>
      <c r="B427" s="50" t="s">
        <v>190</v>
      </c>
      <c r="C427" s="51">
        <f>SUBTOTAL(9,C428:C446)</f>
        <v>72.990000000000009</v>
      </c>
      <c r="D427" s="51">
        <f>SUBTOTAL(9,D428:D446)</f>
        <v>398.17</v>
      </c>
      <c r="E427" s="51">
        <f>SUBTOTAL(9,E428:E446)</f>
        <v>186.18</v>
      </c>
      <c r="F427" s="51">
        <f>SUBTOTAL(9,F428:F446)</f>
        <v>500</v>
      </c>
      <c r="G427" s="52">
        <f>IF(C427&lt;&gt;0,E427/C427,"-")</f>
        <v>2.5507603781339907</v>
      </c>
      <c r="H427" s="52">
        <f>IF(F427&lt;&gt;0,E427/F427,"-")</f>
        <v>0.37236000000000002</v>
      </c>
    </row>
    <row r="428" spans="1:8" ht="30" hidden="1" customHeight="1" x14ac:dyDescent="0.25">
      <c r="A428" s="47"/>
      <c r="B428" s="37"/>
      <c r="C428" s="38"/>
      <c r="D428" s="13"/>
      <c r="E428" s="13"/>
      <c r="F428" s="44"/>
      <c r="G428" s="45"/>
      <c r="H428" s="45"/>
    </row>
    <row r="429" spans="1:8" ht="409.6" hidden="1" customHeight="1" x14ac:dyDescent="0.25">
      <c r="A429" s="53" t="s">
        <v>189</v>
      </c>
      <c r="B429" s="54" t="s">
        <v>190</v>
      </c>
      <c r="C429" s="55">
        <f>SUBTOTAL(9,C430:C445)</f>
        <v>72.990000000000009</v>
      </c>
      <c r="D429" s="55">
        <f>SUBTOTAL(9,D430:D445)</f>
        <v>398.17</v>
      </c>
      <c r="E429" s="55">
        <f>SUBTOTAL(9,E430:E445)</f>
        <v>186.18</v>
      </c>
      <c r="F429" s="55">
        <f>SUBTOTAL(9,F430:F445)</f>
        <v>500</v>
      </c>
      <c r="G429" s="56">
        <f>IF(C429&lt;&gt;0,E429/C429,"-")</f>
        <v>2.5507603781339907</v>
      </c>
      <c r="H429" s="56">
        <f>IF(F429&lt;&gt;0,E429/F429,"-")</f>
        <v>0.37236000000000002</v>
      </c>
    </row>
    <row r="430" spans="1:8" ht="30" hidden="1" customHeight="1" x14ac:dyDescent="0.25">
      <c r="A430" s="47"/>
      <c r="B430" s="37"/>
      <c r="C430" s="38"/>
      <c r="D430" s="57"/>
      <c r="E430" s="57"/>
      <c r="F430" s="44"/>
      <c r="G430" s="45"/>
      <c r="H430" s="45"/>
    </row>
    <row r="431" spans="1:8" ht="409.6" hidden="1" customHeight="1" x14ac:dyDescent="0.25">
      <c r="A431" s="58" t="s">
        <v>189</v>
      </c>
      <c r="B431" s="59" t="s">
        <v>190</v>
      </c>
      <c r="C431" s="60">
        <f>SUBTOTAL(9,C432:C444)</f>
        <v>72.990000000000009</v>
      </c>
      <c r="D431" s="60">
        <f>SUBTOTAL(9,D432:D444)</f>
        <v>398.17</v>
      </c>
      <c r="E431" s="60">
        <f>SUBTOTAL(9,E432:E444)</f>
        <v>186.18</v>
      </c>
      <c r="F431" s="60">
        <f>SUBTOTAL(9,F432:F444)</f>
        <v>500</v>
      </c>
      <c r="G431" s="61">
        <f>IF(C431&lt;&gt;0,E431/C431,"-")</f>
        <v>2.5507603781339907</v>
      </c>
      <c r="H431" s="61">
        <f>IF(F431&lt;&gt;0,E431/F431,"-")</f>
        <v>0.37236000000000002</v>
      </c>
    </row>
    <row r="432" spans="1:8" ht="30" hidden="1" customHeight="1" x14ac:dyDescent="0.25">
      <c r="A432" s="47"/>
      <c r="B432" s="37"/>
      <c r="C432" s="38"/>
      <c r="D432" s="62"/>
      <c r="E432" s="62"/>
      <c r="F432" s="44"/>
      <c r="G432" s="45"/>
      <c r="H432" s="45"/>
    </row>
    <row r="433" spans="1:8" ht="409.6" hidden="1" customHeight="1" x14ac:dyDescent="0.25">
      <c r="A433" s="63" t="s">
        <v>189</v>
      </c>
      <c r="B433" s="64" t="s">
        <v>190</v>
      </c>
      <c r="C433" s="65">
        <f>SUBTOTAL(9,C434:C443)</f>
        <v>72.990000000000009</v>
      </c>
      <c r="D433" s="65">
        <f>SUBTOTAL(9,D434:D443)</f>
        <v>398.17</v>
      </c>
      <c r="E433" s="65">
        <f>SUBTOTAL(9,E434:E443)</f>
        <v>186.18</v>
      </c>
      <c r="F433" s="65">
        <f>SUBTOTAL(9,F434:F443)</f>
        <v>500</v>
      </c>
      <c r="G433" s="66">
        <f>IF(C433&lt;&gt;0,E433/C433,"-")</f>
        <v>2.5507603781339907</v>
      </c>
      <c r="H433" s="66">
        <f>IF(F433&lt;&gt;0,E433/F433,"-")</f>
        <v>0.37236000000000002</v>
      </c>
    </row>
    <row r="434" spans="1:8" ht="30" hidden="1" customHeight="1" x14ac:dyDescent="0.25">
      <c r="A434" s="47"/>
      <c r="B434" s="37"/>
      <c r="C434" s="38"/>
      <c r="D434" s="67"/>
      <c r="E434" s="67"/>
      <c r="F434" s="44"/>
      <c r="G434" s="45"/>
      <c r="H434" s="45"/>
    </row>
    <row r="435" spans="1:8" ht="409.6" hidden="1" customHeight="1" x14ac:dyDescent="0.25">
      <c r="A435" s="68" t="s">
        <v>189</v>
      </c>
      <c r="B435" s="69" t="s">
        <v>190</v>
      </c>
      <c r="C435" s="70">
        <f>SUBTOTAL(9,C436:C442)</f>
        <v>72.990000000000009</v>
      </c>
      <c r="D435" s="70">
        <f>SUBTOTAL(9,D436:D442)</f>
        <v>398.17</v>
      </c>
      <c r="E435" s="70">
        <f>SUBTOTAL(9,E436:E442)</f>
        <v>186.18</v>
      </c>
      <c r="F435" s="70">
        <f>SUBTOTAL(9,F436:F442)</f>
        <v>500</v>
      </c>
      <c r="G435" s="71">
        <f>IF(C435&lt;&gt;0,E435/C435,"-")</f>
        <v>2.5507603781339907</v>
      </c>
      <c r="H435" s="71">
        <f>IF(F435&lt;&gt;0,E435/F435,"-")</f>
        <v>0.37236000000000002</v>
      </c>
    </row>
    <row r="436" spans="1:8" ht="22.5" hidden="1" customHeight="1" x14ac:dyDescent="0.25">
      <c r="A436" s="47"/>
      <c r="B436" s="37"/>
      <c r="C436" s="38"/>
      <c r="D436" s="67"/>
      <c r="E436" s="67"/>
      <c r="F436" s="67"/>
      <c r="G436" s="72"/>
      <c r="H436" s="72"/>
    </row>
    <row r="437" spans="1:8" ht="409.6" hidden="1" customHeight="1" x14ac:dyDescent="0.25">
      <c r="A437" s="73" t="s">
        <v>189</v>
      </c>
      <c r="B437" s="74" t="s">
        <v>190</v>
      </c>
      <c r="C437" s="67">
        <f>SUBTOTAL(9,C438:C441)</f>
        <v>72.990000000000009</v>
      </c>
      <c r="D437" s="67">
        <f>SUBTOTAL(9,D438:D441)</f>
        <v>398.17</v>
      </c>
      <c r="E437" s="67">
        <f>SUBTOTAL(9,E438:E441)</f>
        <v>186.18</v>
      </c>
      <c r="F437" s="67">
        <f>SUBTOTAL(9,F438:F441)</f>
        <v>500</v>
      </c>
      <c r="G437" s="72">
        <f>IF(C437&lt;&gt;0,E437/C437,"-")</f>
        <v>2.5507603781339907</v>
      </c>
      <c r="H437" s="72">
        <f>IF(F437&lt;&gt;0,E437/F437,"-")</f>
        <v>0.37236000000000002</v>
      </c>
    </row>
    <row r="438" spans="1:8" ht="30" hidden="1" customHeight="1" x14ac:dyDescent="0.25">
      <c r="A438" s="47"/>
      <c r="B438" s="37"/>
      <c r="C438" s="38"/>
      <c r="D438" s="75"/>
      <c r="E438" s="75"/>
      <c r="F438" s="44"/>
      <c r="G438" s="45"/>
      <c r="H438" s="45"/>
    </row>
    <row r="439" spans="1:8" ht="15" customHeight="1" x14ac:dyDescent="0.25">
      <c r="A439" s="33" t="s">
        <v>191</v>
      </c>
      <c r="B439" s="76" t="s">
        <v>192</v>
      </c>
      <c r="C439" s="34">
        <v>26.54</v>
      </c>
      <c r="D439" s="34">
        <v>398.17</v>
      </c>
      <c r="E439" s="34">
        <v>125.18</v>
      </c>
      <c r="F439" s="34">
        <v>400</v>
      </c>
      <c r="G439" s="35">
        <f>IF(C439&lt;&gt;0,0/C439,"-")</f>
        <v>0</v>
      </c>
      <c r="H439" s="35">
        <f>IF(F439&lt;&gt;0,E439/F439,"-")</f>
        <v>0.31295000000000001</v>
      </c>
    </row>
    <row r="440" spans="1:8" ht="15" customHeight="1" x14ac:dyDescent="0.25">
      <c r="A440" s="33" t="s">
        <v>193</v>
      </c>
      <c r="B440" s="76" t="s">
        <v>194</v>
      </c>
      <c r="C440" s="34">
        <v>46.45</v>
      </c>
      <c r="D440" s="34">
        <v>0</v>
      </c>
      <c r="E440" s="34">
        <v>61</v>
      </c>
      <c r="F440" s="34">
        <v>100</v>
      </c>
      <c r="G440" s="35">
        <f>IF(C440&lt;&gt;0,0/C440,"-")</f>
        <v>0</v>
      </c>
      <c r="H440" s="35">
        <f>IF(F440&lt;&gt;0,E440/F440,"-")</f>
        <v>0.61</v>
      </c>
    </row>
    <row r="441" spans="1:8" hidden="1" x14ac:dyDescent="0.25">
      <c r="A441" s="37"/>
      <c r="B441" s="37"/>
      <c r="C441" s="38"/>
      <c r="D441" s="34"/>
      <c r="E441" s="34"/>
      <c r="F441" s="34"/>
      <c r="G441" s="35"/>
      <c r="H441" s="35"/>
    </row>
    <row r="442" spans="1:8" hidden="1" x14ac:dyDescent="0.25">
      <c r="A442" s="37"/>
      <c r="B442" s="37"/>
      <c r="C442" s="38"/>
      <c r="D442" s="38"/>
      <c r="E442" s="38"/>
      <c r="F442" s="44"/>
      <c r="G442" s="45"/>
      <c r="H442" s="45"/>
    </row>
    <row r="443" spans="1:8" ht="20.100000000000001" hidden="1" customHeight="1" x14ac:dyDescent="0.25">
      <c r="A443" s="37"/>
      <c r="B443" s="37"/>
      <c r="C443" s="38"/>
      <c r="D443" s="38"/>
      <c r="E443" s="38"/>
      <c r="F443" s="44"/>
      <c r="G443" s="45"/>
      <c r="H443" s="45"/>
    </row>
    <row r="444" spans="1:8" ht="20.100000000000001" hidden="1" customHeight="1" x14ac:dyDescent="0.25">
      <c r="A444" s="37"/>
      <c r="B444" s="37"/>
      <c r="C444" s="38"/>
      <c r="D444" s="38"/>
      <c r="E444" s="38"/>
      <c r="F444" s="44"/>
      <c r="G444" s="45"/>
      <c r="H444" s="45"/>
    </row>
    <row r="445" spans="1:8" ht="20.100000000000001" hidden="1" customHeight="1" x14ac:dyDescent="0.25">
      <c r="A445" s="37"/>
      <c r="B445" s="37"/>
      <c r="C445" s="38"/>
      <c r="D445" s="38"/>
      <c r="E445" s="38"/>
      <c r="F445" s="44"/>
      <c r="G445" s="45"/>
      <c r="H445" s="45"/>
    </row>
    <row r="446" spans="1:8" ht="20.100000000000001" hidden="1" customHeight="1" x14ac:dyDescent="0.25">
      <c r="A446" s="37"/>
      <c r="B446" s="37"/>
      <c r="C446" s="38"/>
      <c r="D446" s="38"/>
      <c r="E446" s="38"/>
      <c r="F446" s="44"/>
      <c r="G446" s="45"/>
      <c r="H446" s="45"/>
    </row>
    <row r="447" spans="1:8" ht="20.100000000000001" hidden="1" customHeight="1" x14ac:dyDescent="0.25">
      <c r="A447" s="37"/>
      <c r="B447" s="37"/>
      <c r="C447" s="38"/>
      <c r="D447" s="38"/>
      <c r="E447" s="38"/>
      <c r="F447" s="44"/>
      <c r="G447" s="45"/>
      <c r="H447" s="45"/>
    </row>
    <row r="448" spans="1:8" s="10" customFormat="1" ht="18" customHeight="1" x14ac:dyDescent="0.25">
      <c r="A448" s="15" t="s">
        <v>195</v>
      </c>
      <c r="B448" s="46" t="s">
        <v>196</v>
      </c>
      <c r="C448" s="16">
        <f>SUBTOTAL(9,C449:C469)</f>
        <v>15988.04</v>
      </c>
      <c r="D448" s="16">
        <f>SUBTOTAL(9,D449:D469)</f>
        <v>0</v>
      </c>
      <c r="E448" s="16">
        <f>SUBTOTAL(9,E449:E469)</f>
        <v>22509</v>
      </c>
      <c r="F448" s="16">
        <f>SUBTOTAL(9,F449:F469)</f>
        <v>34000</v>
      </c>
      <c r="G448" s="17">
        <f>IF(C448&lt;&gt;0,E448/C448,"-")</f>
        <v>1.4078648789970503</v>
      </c>
      <c r="H448" s="17">
        <f>IF(F448&lt;&gt;0,E448/F448,"-")</f>
        <v>0.66202941176470587</v>
      </c>
    </row>
    <row r="449" spans="1:8" ht="30" hidden="1" customHeight="1" x14ac:dyDescent="0.25">
      <c r="A449" s="47"/>
      <c r="B449" s="1"/>
      <c r="C449" s="48"/>
      <c r="D449" s="48"/>
      <c r="E449" s="48"/>
      <c r="F449" s="44"/>
      <c r="G449" s="45"/>
      <c r="H449" s="45"/>
    </row>
    <row r="450" spans="1:8" s="10" customFormat="1" ht="18" customHeight="1" x14ac:dyDescent="0.25">
      <c r="A450" s="49" t="s">
        <v>197</v>
      </c>
      <c r="B450" s="50" t="s">
        <v>198</v>
      </c>
      <c r="C450" s="51">
        <f>SUBTOTAL(9,C451:C468)</f>
        <v>15988.04</v>
      </c>
      <c r="D450" s="51">
        <f>SUBTOTAL(9,D451:D468)</f>
        <v>0</v>
      </c>
      <c r="E450" s="51">
        <f>SUBTOTAL(9,E451:E468)</f>
        <v>22509</v>
      </c>
      <c r="F450" s="51">
        <f>SUBTOTAL(9,F451:F468)</f>
        <v>34000</v>
      </c>
      <c r="G450" s="52">
        <f>IF(C450&lt;&gt;0,E450/C450,"-")</f>
        <v>1.4078648789970503</v>
      </c>
      <c r="H450" s="52">
        <f>IF(F450&lt;&gt;0,E450/F450,"-")</f>
        <v>0.66202941176470587</v>
      </c>
    </row>
    <row r="451" spans="1:8" ht="30" hidden="1" customHeight="1" x14ac:dyDescent="0.25">
      <c r="A451" s="47"/>
      <c r="B451" s="37"/>
      <c r="C451" s="38"/>
      <c r="D451" s="13"/>
      <c r="E451" s="13"/>
      <c r="F451" s="44"/>
      <c r="G451" s="45"/>
      <c r="H451" s="45"/>
    </row>
    <row r="452" spans="1:8" ht="409.6" hidden="1" customHeight="1" x14ac:dyDescent="0.25">
      <c r="A452" s="53" t="s">
        <v>197</v>
      </c>
      <c r="B452" s="54" t="s">
        <v>198</v>
      </c>
      <c r="C452" s="55">
        <f>SUBTOTAL(9,C453:C467)</f>
        <v>15988.04</v>
      </c>
      <c r="D452" s="55">
        <f>SUBTOTAL(9,D453:D467)</f>
        <v>0</v>
      </c>
      <c r="E452" s="55">
        <f>SUBTOTAL(9,E453:E467)</f>
        <v>22509</v>
      </c>
      <c r="F452" s="55">
        <f>SUBTOTAL(9,F453:F467)</f>
        <v>34000</v>
      </c>
      <c r="G452" s="56">
        <f>IF(C452&lt;&gt;0,E452/C452,"-")</f>
        <v>1.4078648789970503</v>
      </c>
      <c r="H452" s="56">
        <f>IF(F452&lt;&gt;0,E452/F452,"-")</f>
        <v>0.66202941176470587</v>
      </c>
    </row>
    <row r="453" spans="1:8" ht="30" hidden="1" customHeight="1" x14ac:dyDescent="0.25">
      <c r="A453" s="47"/>
      <c r="B453" s="37"/>
      <c r="C453" s="38"/>
      <c r="D453" s="57"/>
      <c r="E453" s="57"/>
      <c r="F453" s="44"/>
      <c r="G453" s="45"/>
      <c r="H453" s="45"/>
    </row>
    <row r="454" spans="1:8" ht="409.6" hidden="1" customHeight="1" x14ac:dyDescent="0.25">
      <c r="A454" s="58" t="s">
        <v>197</v>
      </c>
      <c r="B454" s="59" t="s">
        <v>198</v>
      </c>
      <c r="C454" s="60">
        <f>SUBTOTAL(9,C455:C466)</f>
        <v>15988.04</v>
      </c>
      <c r="D454" s="60">
        <f>SUBTOTAL(9,D455:D466)</f>
        <v>0</v>
      </c>
      <c r="E454" s="60">
        <f>SUBTOTAL(9,E455:E466)</f>
        <v>22509</v>
      </c>
      <c r="F454" s="60">
        <f>SUBTOTAL(9,F455:F466)</f>
        <v>34000</v>
      </c>
      <c r="G454" s="61">
        <f>IF(C454&lt;&gt;0,E454/C454,"-")</f>
        <v>1.4078648789970503</v>
      </c>
      <c r="H454" s="61">
        <f>IF(F454&lt;&gt;0,E454/F454,"-")</f>
        <v>0.66202941176470587</v>
      </c>
    </row>
    <row r="455" spans="1:8" ht="30" hidden="1" customHeight="1" x14ac:dyDescent="0.25">
      <c r="A455" s="47"/>
      <c r="B455" s="37"/>
      <c r="C455" s="38"/>
      <c r="D455" s="62"/>
      <c r="E455" s="62"/>
      <c r="F455" s="44"/>
      <c r="G455" s="45"/>
      <c r="H455" s="45"/>
    </row>
    <row r="456" spans="1:8" ht="409.6" hidden="1" customHeight="1" x14ac:dyDescent="0.25">
      <c r="A456" s="63" t="s">
        <v>197</v>
      </c>
      <c r="B456" s="64" t="s">
        <v>198</v>
      </c>
      <c r="C456" s="65">
        <f>SUBTOTAL(9,C457:C465)</f>
        <v>15988.04</v>
      </c>
      <c r="D456" s="65">
        <f>SUBTOTAL(9,D457:D465)</f>
        <v>0</v>
      </c>
      <c r="E456" s="65">
        <f>SUBTOTAL(9,E457:E465)</f>
        <v>22509</v>
      </c>
      <c r="F456" s="65">
        <f>SUBTOTAL(9,F457:F465)</f>
        <v>34000</v>
      </c>
      <c r="G456" s="66">
        <f>IF(C456&lt;&gt;0,E456/C456,"-")</f>
        <v>1.4078648789970503</v>
      </c>
      <c r="H456" s="66">
        <f>IF(F456&lt;&gt;0,E456/F456,"-")</f>
        <v>0.66202941176470587</v>
      </c>
    </row>
    <row r="457" spans="1:8" ht="30" hidden="1" customHeight="1" x14ac:dyDescent="0.25">
      <c r="A457" s="47"/>
      <c r="B457" s="37"/>
      <c r="C457" s="38"/>
      <c r="D457" s="67"/>
      <c r="E457" s="67"/>
      <c r="F457" s="44"/>
      <c r="G457" s="45"/>
      <c r="H457" s="45"/>
    </row>
    <row r="458" spans="1:8" ht="409.6" hidden="1" customHeight="1" x14ac:dyDescent="0.25">
      <c r="A458" s="68" t="s">
        <v>197</v>
      </c>
      <c r="B458" s="69" t="s">
        <v>198</v>
      </c>
      <c r="C458" s="70">
        <f>SUBTOTAL(9,C459:C464)</f>
        <v>15988.04</v>
      </c>
      <c r="D458" s="70">
        <f>SUBTOTAL(9,D459:D464)</f>
        <v>0</v>
      </c>
      <c r="E458" s="70">
        <f>SUBTOTAL(9,E459:E464)</f>
        <v>22509</v>
      </c>
      <c r="F458" s="70">
        <f>SUBTOTAL(9,F459:F464)</f>
        <v>34000</v>
      </c>
      <c r="G458" s="71">
        <f>IF(C458&lt;&gt;0,E458/C458,"-")</f>
        <v>1.4078648789970503</v>
      </c>
      <c r="H458" s="71">
        <f>IF(F458&lt;&gt;0,E458/F458,"-")</f>
        <v>0.66202941176470587</v>
      </c>
    </row>
    <row r="459" spans="1:8" ht="22.5" hidden="1" customHeight="1" x14ac:dyDescent="0.25">
      <c r="A459" s="47"/>
      <c r="B459" s="37"/>
      <c r="C459" s="38"/>
      <c r="D459" s="67"/>
      <c r="E459" s="67"/>
      <c r="F459" s="67"/>
      <c r="G459" s="72"/>
      <c r="H459" s="72"/>
    </row>
    <row r="460" spans="1:8" ht="409.6" hidden="1" customHeight="1" x14ac:dyDescent="0.25">
      <c r="A460" s="73" t="s">
        <v>197</v>
      </c>
      <c r="B460" s="74" t="s">
        <v>198</v>
      </c>
      <c r="C460" s="67">
        <f>SUBTOTAL(9,C461:C463)</f>
        <v>15988.04</v>
      </c>
      <c r="D460" s="67">
        <f>SUBTOTAL(9,D461:D463)</f>
        <v>0</v>
      </c>
      <c r="E460" s="67">
        <f>SUBTOTAL(9,E461:E463)</f>
        <v>22509</v>
      </c>
      <c r="F460" s="67">
        <f>SUBTOTAL(9,F461:F463)</f>
        <v>34000</v>
      </c>
      <c r="G460" s="72">
        <f>IF(C460&lt;&gt;0,E460/C460,"-")</f>
        <v>1.4078648789970503</v>
      </c>
      <c r="H460" s="72">
        <f>IF(F460&lt;&gt;0,E460/F460,"-")</f>
        <v>0.66202941176470587</v>
      </c>
    </row>
    <row r="461" spans="1:8" ht="30" hidden="1" customHeight="1" x14ac:dyDescent="0.25">
      <c r="A461" s="47"/>
      <c r="B461" s="37"/>
      <c r="C461" s="38"/>
      <c r="D461" s="75"/>
      <c r="E461" s="75"/>
      <c r="F461" s="44"/>
      <c r="G461" s="45"/>
      <c r="H461" s="45"/>
    </row>
    <row r="462" spans="1:8" ht="15" customHeight="1" x14ac:dyDescent="0.25">
      <c r="A462" s="33" t="s">
        <v>199</v>
      </c>
      <c r="B462" s="76" t="s">
        <v>198</v>
      </c>
      <c r="C462" s="34">
        <v>15988.04</v>
      </c>
      <c r="D462" s="34">
        <v>0</v>
      </c>
      <c r="E462" s="34">
        <v>22509</v>
      </c>
      <c r="F462" s="34">
        <v>34000</v>
      </c>
      <c r="G462" s="35">
        <f>IF(C462&lt;&gt;0,0/C462,"-")</f>
        <v>0</v>
      </c>
      <c r="H462" s="35">
        <f>IF(F462&lt;&gt;0,E462/F462,"-")</f>
        <v>0.66202941176470587</v>
      </c>
    </row>
    <row r="463" spans="1:8" hidden="1" x14ac:dyDescent="0.25">
      <c r="A463" s="37"/>
      <c r="B463" s="37"/>
      <c r="C463" s="38"/>
      <c r="D463" s="34"/>
      <c r="E463" s="34"/>
      <c r="F463" s="34"/>
      <c r="G463" s="35"/>
      <c r="H463" s="35"/>
    </row>
    <row r="464" spans="1:8" hidden="1" x14ac:dyDescent="0.25">
      <c r="A464" s="37"/>
      <c r="B464" s="37"/>
      <c r="C464" s="38"/>
      <c r="D464" s="38"/>
      <c r="E464" s="38"/>
      <c r="F464" s="44"/>
      <c r="G464" s="45"/>
      <c r="H464" s="45"/>
    </row>
    <row r="465" spans="1:8" ht="20.100000000000001" hidden="1" customHeight="1" x14ac:dyDescent="0.25">
      <c r="A465" s="37"/>
      <c r="B465" s="37"/>
      <c r="C465" s="38"/>
      <c r="D465" s="38"/>
      <c r="E465" s="38"/>
      <c r="F465" s="44"/>
      <c r="G465" s="45"/>
      <c r="H465" s="45"/>
    </row>
    <row r="466" spans="1:8" ht="20.100000000000001" hidden="1" customHeight="1" x14ac:dyDescent="0.25">
      <c r="A466" s="37"/>
      <c r="B466" s="37"/>
      <c r="C466" s="38"/>
      <c r="D466" s="38"/>
      <c r="E466" s="38"/>
      <c r="F466" s="44"/>
      <c r="G466" s="45"/>
      <c r="H466" s="45"/>
    </row>
    <row r="467" spans="1:8" ht="20.100000000000001" hidden="1" customHeight="1" x14ac:dyDescent="0.25">
      <c r="A467" s="37"/>
      <c r="B467" s="37"/>
      <c r="C467" s="38"/>
      <c r="D467" s="38"/>
      <c r="E467" s="38"/>
      <c r="F467" s="44"/>
      <c r="G467" s="45"/>
      <c r="H467" s="45"/>
    </row>
    <row r="468" spans="1:8" ht="20.100000000000001" hidden="1" customHeight="1" x14ac:dyDescent="0.25">
      <c r="A468" s="37"/>
      <c r="B468" s="37"/>
      <c r="C468" s="38"/>
      <c r="D468" s="38"/>
      <c r="E468" s="38"/>
      <c r="F468" s="44"/>
      <c r="G468" s="45"/>
      <c r="H468" s="45"/>
    </row>
    <row r="469" spans="1:8" ht="20.100000000000001" hidden="1" customHeight="1" x14ac:dyDescent="0.25">
      <c r="A469" s="37"/>
      <c r="B469" s="37"/>
      <c r="C469" s="38"/>
      <c r="D469" s="38"/>
      <c r="E469" s="38"/>
      <c r="F469" s="44"/>
      <c r="G469" s="45"/>
      <c r="H469" s="45"/>
    </row>
    <row r="470" spans="1:8" hidden="1" x14ac:dyDescent="0.25">
      <c r="A470" s="37"/>
      <c r="B470" s="37"/>
      <c r="C470" s="38"/>
      <c r="D470" s="38"/>
      <c r="E470" s="38"/>
      <c r="F470" s="44"/>
      <c r="G470" s="45"/>
      <c r="H470" s="45"/>
    </row>
    <row r="471" spans="1:8" hidden="1" x14ac:dyDescent="0.25">
      <c r="A471" s="37"/>
      <c r="B471" s="37"/>
      <c r="C471" s="38"/>
      <c r="D471" s="38"/>
      <c r="E471" s="38"/>
      <c r="F471" s="44"/>
      <c r="G471" s="45"/>
      <c r="H471" s="45"/>
    </row>
    <row r="472" spans="1:8" ht="27.75" customHeight="1" x14ac:dyDescent="0.25">
      <c r="A472" s="78" t="s">
        <v>200</v>
      </c>
      <c r="B472" s="78"/>
      <c r="C472" s="79">
        <f>SUBTOTAL(9,C150:C471)</f>
        <v>755507.49000000022</v>
      </c>
      <c r="D472" s="79">
        <f>SUBTOTAL(9,D150:D471)</f>
        <v>1225680.77</v>
      </c>
      <c r="E472" s="79">
        <f>SUBTOTAL(9,E150:E471)</f>
        <v>1013048.8099999999</v>
      </c>
      <c r="F472" s="79">
        <f>SUBTOTAL(9,F150:F471)</f>
        <v>1086536.7499999998</v>
      </c>
      <c r="G472" s="80">
        <f>IF(C472&lt;&gt;0,E472/C472,"-")</f>
        <v>1.3408851975775906</v>
      </c>
      <c r="H472" s="80">
        <f>IF(F472&lt;&gt;0,E472/F472,"-")</f>
        <v>0.93236497522978412</v>
      </c>
    </row>
    <row r="473" spans="1:8" x14ac:dyDescent="0.25">
      <c r="A473" s="37"/>
      <c r="B473" s="37"/>
      <c r="C473" s="37"/>
      <c r="D473" s="37"/>
      <c r="E473" s="37"/>
      <c r="F473" s="37"/>
      <c r="G473" s="37"/>
      <c r="H473" s="37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84D82-D8E1-4D99-B06A-B369E58B60B2}">
  <sheetPr>
    <pageSetUpPr fitToPage="1"/>
  </sheetPr>
  <dimension ref="A1:H234"/>
  <sheetViews>
    <sheetView topLeftCell="A3" workbookViewId="0">
      <selection activeCell="M33" sqref="M33"/>
    </sheetView>
  </sheetViews>
  <sheetFormatPr defaultRowHeight="15" x14ac:dyDescent="0.25"/>
  <cols>
    <col min="1" max="1" width="7.85546875" customWidth="1"/>
    <col min="2" max="2" width="59.5703125" customWidth="1"/>
    <col min="3" max="6" width="18.7109375" customWidth="1"/>
    <col min="7" max="8" width="10.7109375" customWidth="1"/>
    <col min="257" max="257" width="7.85546875" customWidth="1"/>
    <col min="258" max="258" width="59.5703125" customWidth="1"/>
    <col min="259" max="262" width="18.7109375" customWidth="1"/>
    <col min="263" max="264" width="10.7109375" customWidth="1"/>
    <col min="513" max="513" width="7.85546875" customWidth="1"/>
    <col min="514" max="514" width="59.5703125" customWidth="1"/>
    <col min="515" max="518" width="18.7109375" customWidth="1"/>
    <col min="519" max="520" width="10.7109375" customWidth="1"/>
    <col min="769" max="769" width="7.85546875" customWidth="1"/>
    <col min="770" max="770" width="59.5703125" customWidth="1"/>
    <col min="771" max="774" width="18.7109375" customWidth="1"/>
    <col min="775" max="776" width="10.7109375" customWidth="1"/>
    <col min="1025" max="1025" width="7.85546875" customWidth="1"/>
    <col min="1026" max="1026" width="59.5703125" customWidth="1"/>
    <col min="1027" max="1030" width="18.7109375" customWidth="1"/>
    <col min="1031" max="1032" width="10.7109375" customWidth="1"/>
    <col min="1281" max="1281" width="7.85546875" customWidth="1"/>
    <col min="1282" max="1282" width="59.5703125" customWidth="1"/>
    <col min="1283" max="1286" width="18.7109375" customWidth="1"/>
    <col min="1287" max="1288" width="10.7109375" customWidth="1"/>
    <col min="1537" max="1537" width="7.85546875" customWidth="1"/>
    <col min="1538" max="1538" width="59.5703125" customWidth="1"/>
    <col min="1539" max="1542" width="18.7109375" customWidth="1"/>
    <col min="1543" max="1544" width="10.7109375" customWidth="1"/>
    <col min="1793" max="1793" width="7.85546875" customWidth="1"/>
    <col min="1794" max="1794" width="59.5703125" customWidth="1"/>
    <col min="1795" max="1798" width="18.7109375" customWidth="1"/>
    <col min="1799" max="1800" width="10.7109375" customWidth="1"/>
    <col min="2049" max="2049" width="7.85546875" customWidth="1"/>
    <col min="2050" max="2050" width="59.5703125" customWidth="1"/>
    <col min="2051" max="2054" width="18.7109375" customWidth="1"/>
    <col min="2055" max="2056" width="10.7109375" customWidth="1"/>
    <col min="2305" max="2305" width="7.85546875" customWidth="1"/>
    <col min="2306" max="2306" width="59.5703125" customWidth="1"/>
    <col min="2307" max="2310" width="18.7109375" customWidth="1"/>
    <col min="2311" max="2312" width="10.7109375" customWidth="1"/>
    <col min="2561" max="2561" width="7.85546875" customWidth="1"/>
    <col min="2562" max="2562" width="59.5703125" customWidth="1"/>
    <col min="2563" max="2566" width="18.7109375" customWidth="1"/>
    <col min="2567" max="2568" width="10.7109375" customWidth="1"/>
    <col min="2817" max="2817" width="7.85546875" customWidth="1"/>
    <col min="2818" max="2818" width="59.5703125" customWidth="1"/>
    <col min="2819" max="2822" width="18.7109375" customWidth="1"/>
    <col min="2823" max="2824" width="10.7109375" customWidth="1"/>
    <col min="3073" max="3073" width="7.85546875" customWidth="1"/>
    <col min="3074" max="3074" width="59.5703125" customWidth="1"/>
    <col min="3075" max="3078" width="18.7109375" customWidth="1"/>
    <col min="3079" max="3080" width="10.7109375" customWidth="1"/>
    <col min="3329" max="3329" width="7.85546875" customWidth="1"/>
    <col min="3330" max="3330" width="59.5703125" customWidth="1"/>
    <col min="3331" max="3334" width="18.7109375" customWidth="1"/>
    <col min="3335" max="3336" width="10.7109375" customWidth="1"/>
    <col min="3585" max="3585" width="7.85546875" customWidth="1"/>
    <col min="3586" max="3586" width="59.5703125" customWidth="1"/>
    <col min="3587" max="3590" width="18.7109375" customWidth="1"/>
    <col min="3591" max="3592" width="10.7109375" customWidth="1"/>
    <col min="3841" max="3841" width="7.85546875" customWidth="1"/>
    <col min="3842" max="3842" width="59.5703125" customWidth="1"/>
    <col min="3843" max="3846" width="18.7109375" customWidth="1"/>
    <col min="3847" max="3848" width="10.7109375" customWidth="1"/>
    <col min="4097" max="4097" width="7.85546875" customWidth="1"/>
    <col min="4098" max="4098" width="59.5703125" customWidth="1"/>
    <col min="4099" max="4102" width="18.7109375" customWidth="1"/>
    <col min="4103" max="4104" width="10.7109375" customWidth="1"/>
    <col min="4353" max="4353" width="7.85546875" customWidth="1"/>
    <col min="4354" max="4354" width="59.5703125" customWidth="1"/>
    <col min="4355" max="4358" width="18.7109375" customWidth="1"/>
    <col min="4359" max="4360" width="10.7109375" customWidth="1"/>
    <col min="4609" max="4609" width="7.85546875" customWidth="1"/>
    <col min="4610" max="4610" width="59.5703125" customWidth="1"/>
    <col min="4611" max="4614" width="18.7109375" customWidth="1"/>
    <col min="4615" max="4616" width="10.7109375" customWidth="1"/>
    <col min="4865" max="4865" width="7.85546875" customWidth="1"/>
    <col min="4866" max="4866" width="59.5703125" customWidth="1"/>
    <col min="4867" max="4870" width="18.7109375" customWidth="1"/>
    <col min="4871" max="4872" width="10.7109375" customWidth="1"/>
    <col min="5121" max="5121" width="7.85546875" customWidth="1"/>
    <col min="5122" max="5122" width="59.5703125" customWidth="1"/>
    <col min="5123" max="5126" width="18.7109375" customWidth="1"/>
    <col min="5127" max="5128" width="10.7109375" customWidth="1"/>
    <col min="5377" max="5377" width="7.85546875" customWidth="1"/>
    <col min="5378" max="5378" width="59.5703125" customWidth="1"/>
    <col min="5379" max="5382" width="18.7109375" customWidth="1"/>
    <col min="5383" max="5384" width="10.7109375" customWidth="1"/>
    <col min="5633" max="5633" width="7.85546875" customWidth="1"/>
    <col min="5634" max="5634" width="59.5703125" customWidth="1"/>
    <col min="5635" max="5638" width="18.7109375" customWidth="1"/>
    <col min="5639" max="5640" width="10.7109375" customWidth="1"/>
    <col min="5889" max="5889" width="7.85546875" customWidth="1"/>
    <col min="5890" max="5890" width="59.5703125" customWidth="1"/>
    <col min="5891" max="5894" width="18.7109375" customWidth="1"/>
    <col min="5895" max="5896" width="10.7109375" customWidth="1"/>
    <col min="6145" max="6145" width="7.85546875" customWidth="1"/>
    <col min="6146" max="6146" width="59.5703125" customWidth="1"/>
    <col min="6147" max="6150" width="18.7109375" customWidth="1"/>
    <col min="6151" max="6152" width="10.7109375" customWidth="1"/>
    <col min="6401" max="6401" width="7.85546875" customWidth="1"/>
    <col min="6402" max="6402" width="59.5703125" customWidth="1"/>
    <col min="6403" max="6406" width="18.7109375" customWidth="1"/>
    <col min="6407" max="6408" width="10.7109375" customWidth="1"/>
    <col min="6657" max="6657" width="7.85546875" customWidth="1"/>
    <col min="6658" max="6658" width="59.5703125" customWidth="1"/>
    <col min="6659" max="6662" width="18.7109375" customWidth="1"/>
    <col min="6663" max="6664" width="10.7109375" customWidth="1"/>
    <col min="6913" max="6913" width="7.85546875" customWidth="1"/>
    <col min="6914" max="6914" width="59.5703125" customWidth="1"/>
    <col min="6915" max="6918" width="18.7109375" customWidth="1"/>
    <col min="6919" max="6920" width="10.7109375" customWidth="1"/>
    <col min="7169" max="7169" width="7.85546875" customWidth="1"/>
    <col min="7170" max="7170" width="59.5703125" customWidth="1"/>
    <col min="7171" max="7174" width="18.7109375" customWidth="1"/>
    <col min="7175" max="7176" width="10.7109375" customWidth="1"/>
    <col min="7425" max="7425" width="7.85546875" customWidth="1"/>
    <col min="7426" max="7426" width="59.5703125" customWidth="1"/>
    <col min="7427" max="7430" width="18.7109375" customWidth="1"/>
    <col min="7431" max="7432" width="10.7109375" customWidth="1"/>
    <col min="7681" max="7681" width="7.85546875" customWidth="1"/>
    <col min="7682" max="7682" width="59.5703125" customWidth="1"/>
    <col min="7683" max="7686" width="18.7109375" customWidth="1"/>
    <col min="7687" max="7688" width="10.7109375" customWidth="1"/>
    <col min="7937" max="7937" width="7.85546875" customWidth="1"/>
    <col min="7938" max="7938" width="59.5703125" customWidth="1"/>
    <col min="7939" max="7942" width="18.7109375" customWidth="1"/>
    <col min="7943" max="7944" width="10.7109375" customWidth="1"/>
    <col min="8193" max="8193" width="7.85546875" customWidth="1"/>
    <col min="8194" max="8194" width="59.5703125" customWidth="1"/>
    <col min="8195" max="8198" width="18.7109375" customWidth="1"/>
    <col min="8199" max="8200" width="10.7109375" customWidth="1"/>
    <col min="8449" max="8449" width="7.85546875" customWidth="1"/>
    <col min="8450" max="8450" width="59.5703125" customWidth="1"/>
    <col min="8451" max="8454" width="18.7109375" customWidth="1"/>
    <col min="8455" max="8456" width="10.7109375" customWidth="1"/>
    <col min="8705" max="8705" width="7.85546875" customWidth="1"/>
    <col min="8706" max="8706" width="59.5703125" customWidth="1"/>
    <col min="8707" max="8710" width="18.7109375" customWidth="1"/>
    <col min="8711" max="8712" width="10.7109375" customWidth="1"/>
    <col min="8961" max="8961" width="7.85546875" customWidth="1"/>
    <col min="8962" max="8962" width="59.5703125" customWidth="1"/>
    <col min="8963" max="8966" width="18.7109375" customWidth="1"/>
    <col min="8967" max="8968" width="10.7109375" customWidth="1"/>
    <col min="9217" max="9217" width="7.85546875" customWidth="1"/>
    <col min="9218" max="9218" width="59.5703125" customWidth="1"/>
    <col min="9219" max="9222" width="18.7109375" customWidth="1"/>
    <col min="9223" max="9224" width="10.7109375" customWidth="1"/>
    <col min="9473" max="9473" width="7.85546875" customWidth="1"/>
    <col min="9474" max="9474" width="59.5703125" customWidth="1"/>
    <col min="9475" max="9478" width="18.7109375" customWidth="1"/>
    <col min="9479" max="9480" width="10.7109375" customWidth="1"/>
    <col min="9729" max="9729" width="7.85546875" customWidth="1"/>
    <col min="9730" max="9730" width="59.5703125" customWidth="1"/>
    <col min="9731" max="9734" width="18.7109375" customWidth="1"/>
    <col min="9735" max="9736" width="10.7109375" customWidth="1"/>
    <col min="9985" max="9985" width="7.85546875" customWidth="1"/>
    <col min="9986" max="9986" width="59.5703125" customWidth="1"/>
    <col min="9987" max="9990" width="18.7109375" customWidth="1"/>
    <col min="9991" max="9992" width="10.7109375" customWidth="1"/>
    <col min="10241" max="10241" width="7.85546875" customWidth="1"/>
    <col min="10242" max="10242" width="59.5703125" customWidth="1"/>
    <col min="10243" max="10246" width="18.7109375" customWidth="1"/>
    <col min="10247" max="10248" width="10.7109375" customWidth="1"/>
    <col min="10497" max="10497" width="7.85546875" customWidth="1"/>
    <col min="10498" max="10498" width="59.5703125" customWidth="1"/>
    <col min="10499" max="10502" width="18.7109375" customWidth="1"/>
    <col min="10503" max="10504" width="10.7109375" customWidth="1"/>
    <col min="10753" max="10753" width="7.85546875" customWidth="1"/>
    <col min="10754" max="10754" width="59.5703125" customWidth="1"/>
    <col min="10755" max="10758" width="18.7109375" customWidth="1"/>
    <col min="10759" max="10760" width="10.7109375" customWidth="1"/>
    <col min="11009" max="11009" width="7.85546875" customWidth="1"/>
    <col min="11010" max="11010" width="59.5703125" customWidth="1"/>
    <col min="11011" max="11014" width="18.7109375" customWidth="1"/>
    <col min="11015" max="11016" width="10.7109375" customWidth="1"/>
    <col min="11265" max="11265" width="7.85546875" customWidth="1"/>
    <col min="11266" max="11266" width="59.5703125" customWidth="1"/>
    <col min="11267" max="11270" width="18.7109375" customWidth="1"/>
    <col min="11271" max="11272" width="10.7109375" customWidth="1"/>
    <col min="11521" max="11521" width="7.85546875" customWidth="1"/>
    <col min="11522" max="11522" width="59.5703125" customWidth="1"/>
    <col min="11523" max="11526" width="18.7109375" customWidth="1"/>
    <col min="11527" max="11528" width="10.7109375" customWidth="1"/>
    <col min="11777" max="11777" width="7.85546875" customWidth="1"/>
    <col min="11778" max="11778" width="59.5703125" customWidth="1"/>
    <col min="11779" max="11782" width="18.7109375" customWidth="1"/>
    <col min="11783" max="11784" width="10.7109375" customWidth="1"/>
    <col min="12033" max="12033" width="7.85546875" customWidth="1"/>
    <col min="12034" max="12034" width="59.5703125" customWidth="1"/>
    <col min="12035" max="12038" width="18.7109375" customWidth="1"/>
    <col min="12039" max="12040" width="10.7109375" customWidth="1"/>
    <col min="12289" max="12289" width="7.85546875" customWidth="1"/>
    <col min="12290" max="12290" width="59.5703125" customWidth="1"/>
    <col min="12291" max="12294" width="18.7109375" customWidth="1"/>
    <col min="12295" max="12296" width="10.7109375" customWidth="1"/>
    <col min="12545" max="12545" width="7.85546875" customWidth="1"/>
    <col min="12546" max="12546" width="59.5703125" customWidth="1"/>
    <col min="12547" max="12550" width="18.7109375" customWidth="1"/>
    <col min="12551" max="12552" width="10.7109375" customWidth="1"/>
    <col min="12801" max="12801" width="7.85546875" customWidth="1"/>
    <col min="12802" max="12802" width="59.5703125" customWidth="1"/>
    <col min="12803" max="12806" width="18.7109375" customWidth="1"/>
    <col min="12807" max="12808" width="10.7109375" customWidth="1"/>
    <col min="13057" max="13057" width="7.85546875" customWidth="1"/>
    <col min="13058" max="13058" width="59.5703125" customWidth="1"/>
    <col min="13059" max="13062" width="18.7109375" customWidth="1"/>
    <col min="13063" max="13064" width="10.7109375" customWidth="1"/>
    <col min="13313" max="13313" width="7.85546875" customWidth="1"/>
    <col min="13314" max="13314" width="59.5703125" customWidth="1"/>
    <col min="13315" max="13318" width="18.7109375" customWidth="1"/>
    <col min="13319" max="13320" width="10.7109375" customWidth="1"/>
    <col min="13569" max="13569" width="7.85546875" customWidth="1"/>
    <col min="13570" max="13570" width="59.5703125" customWidth="1"/>
    <col min="13571" max="13574" width="18.7109375" customWidth="1"/>
    <col min="13575" max="13576" width="10.7109375" customWidth="1"/>
    <col min="13825" max="13825" width="7.85546875" customWidth="1"/>
    <col min="13826" max="13826" width="59.5703125" customWidth="1"/>
    <col min="13827" max="13830" width="18.7109375" customWidth="1"/>
    <col min="13831" max="13832" width="10.7109375" customWidth="1"/>
    <col min="14081" max="14081" width="7.85546875" customWidth="1"/>
    <col min="14082" max="14082" width="59.5703125" customWidth="1"/>
    <col min="14083" max="14086" width="18.7109375" customWidth="1"/>
    <col min="14087" max="14088" width="10.7109375" customWidth="1"/>
    <col min="14337" max="14337" width="7.85546875" customWidth="1"/>
    <col min="14338" max="14338" width="59.5703125" customWidth="1"/>
    <col min="14339" max="14342" width="18.7109375" customWidth="1"/>
    <col min="14343" max="14344" width="10.7109375" customWidth="1"/>
    <col min="14593" max="14593" width="7.85546875" customWidth="1"/>
    <col min="14594" max="14594" width="59.5703125" customWidth="1"/>
    <col min="14595" max="14598" width="18.7109375" customWidth="1"/>
    <col min="14599" max="14600" width="10.7109375" customWidth="1"/>
    <col min="14849" max="14849" width="7.85546875" customWidth="1"/>
    <col min="14850" max="14850" width="59.5703125" customWidth="1"/>
    <col min="14851" max="14854" width="18.7109375" customWidth="1"/>
    <col min="14855" max="14856" width="10.7109375" customWidth="1"/>
    <col min="15105" max="15105" width="7.85546875" customWidth="1"/>
    <col min="15106" max="15106" width="59.5703125" customWidth="1"/>
    <col min="15107" max="15110" width="18.7109375" customWidth="1"/>
    <col min="15111" max="15112" width="10.7109375" customWidth="1"/>
    <col min="15361" max="15361" width="7.85546875" customWidth="1"/>
    <col min="15362" max="15362" width="59.5703125" customWidth="1"/>
    <col min="15363" max="15366" width="18.7109375" customWidth="1"/>
    <col min="15367" max="15368" width="10.7109375" customWidth="1"/>
    <col min="15617" max="15617" width="7.85546875" customWidth="1"/>
    <col min="15618" max="15618" width="59.5703125" customWidth="1"/>
    <col min="15619" max="15622" width="18.7109375" customWidth="1"/>
    <col min="15623" max="15624" width="10.7109375" customWidth="1"/>
    <col min="15873" max="15873" width="7.85546875" customWidth="1"/>
    <col min="15874" max="15874" width="59.5703125" customWidth="1"/>
    <col min="15875" max="15878" width="18.7109375" customWidth="1"/>
    <col min="15879" max="15880" width="10.7109375" customWidth="1"/>
    <col min="16129" max="16129" width="7.85546875" customWidth="1"/>
    <col min="16130" max="16130" width="59.5703125" customWidth="1"/>
    <col min="16131" max="16134" width="18.7109375" customWidth="1"/>
    <col min="16135" max="16136" width="10.7109375" customWidth="1"/>
  </cols>
  <sheetData>
    <row r="1" spans="1:8" ht="12" customHeight="1" x14ac:dyDescent="0.25"/>
    <row r="2" spans="1:8" ht="18" x14ac:dyDescent="0.25">
      <c r="A2" s="1" t="s">
        <v>0</v>
      </c>
      <c r="B2" s="2"/>
      <c r="C2" s="2"/>
      <c r="D2" s="2"/>
      <c r="E2" s="2"/>
    </row>
    <row r="3" spans="1:8" ht="20.25" customHeight="1" x14ac:dyDescent="0.3">
      <c r="A3" s="3"/>
      <c r="B3" s="4"/>
      <c r="C3" s="4"/>
      <c r="D3" s="4"/>
      <c r="E3" s="4"/>
      <c r="F3" s="4"/>
      <c r="G3" s="4"/>
      <c r="H3" s="4"/>
    </row>
    <row r="4" spans="1:8" ht="20.25" customHeight="1" x14ac:dyDescent="0.3">
      <c r="A4" s="5" t="s">
        <v>201</v>
      </c>
      <c r="B4" s="5"/>
      <c r="C4" s="5"/>
      <c r="D4" s="5"/>
      <c r="E4" s="5"/>
      <c r="F4" s="4"/>
      <c r="G4" s="4"/>
      <c r="H4" s="4"/>
    </row>
    <row r="5" spans="1:8" ht="20.25" customHeight="1" x14ac:dyDescent="0.3">
      <c r="A5" s="4"/>
      <c r="B5" s="4"/>
      <c r="C5" s="4"/>
      <c r="D5" s="4"/>
      <c r="E5" s="4"/>
      <c r="F5" s="4"/>
      <c r="G5" s="4"/>
      <c r="H5" s="4"/>
    </row>
    <row r="6" spans="1:8" ht="63.75" customHeight="1" x14ac:dyDescent="0.25">
      <c r="A6" s="330" t="s">
        <v>2</v>
      </c>
      <c r="B6" s="331"/>
      <c r="C6" s="6" t="s">
        <v>3</v>
      </c>
      <c r="D6" s="6" t="s">
        <v>202</v>
      </c>
      <c r="E6" s="6" t="s">
        <v>5</v>
      </c>
      <c r="F6" s="6" t="s">
        <v>203</v>
      </c>
      <c r="G6" s="6" t="s">
        <v>7</v>
      </c>
      <c r="H6" s="6" t="s">
        <v>8</v>
      </c>
    </row>
    <row r="7" spans="1:8" s="10" customFormat="1" ht="409.6" hidden="1" customHeight="1" x14ac:dyDescent="0.25">
      <c r="A7" s="7" t="s">
        <v>204</v>
      </c>
      <c r="B7" s="7" t="s">
        <v>205</v>
      </c>
      <c r="C7" s="8">
        <f>SUBTOTAL(9,C8:C22)</f>
        <v>361399.03999999998</v>
      </c>
      <c r="D7" s="8">
        <f>SUBTOTAL(9,D8:D22)</f>
        <v>634830.01</v>
      </c>
      <c r="E7" s="8">
        <f>SUBTOTAL(9,E8:E22)</f>
        <v>676577.6</v>
      </c>
      <c r="F7" s="8">
        <f>SUBTOTAL(9,F8:F22)</f>
        <v>694426.74</v>
      </c>
      <c r="G7" s="9">
        <f>IF(C7&lt;&gt;0,E7/C7,"-")</f>
        <v>1.8721067991768878</v>
      </c>
      <c r="H7" s="9">
        <f>IF(F7&lt;&gt;0,E7/F7,"-")</f>
        <v>0.97429658310680833</v>
      </c>
    </row>
    <row r="8" spans="1:8" s="10" customFormat="1" ht="20.25" hidden="1" customHeight="1" x14ac:dyDescent="0.25">
      <c r="A8" s="11"/>
      <c r="B8" s="12"/>
      <c r="C8" s="13"/>
      <c r="D8" s="13"/>
      <c r="E8" s="13"/>
      <c r="F8" s="13"/>
      <c r="G8" s="14"/>
      <c r="H8" s="14"/>
    </row>
    <row r="9" spans="1:8" s="18" customFormat="1" ht="409.6" hidden="1" customHeight="1" x14ac:dyDescent="0.25">
      <c r="A9" s="15" t="s">
        <v>204</v>
      </c>
      <c r="B9" s="15" t="s">
        <v>205</v>
      </c>
      <c r="C9" s="16">
        <f>SUBTOTAL(9,C10:C21)</f>
        <v>361399.03999999998</v>
      </c>
      <c r="D9" s="16">
        <f>SUBTOTAL(9,D10:D21)</f>
        <v>634830.01</v>
      </c>
      <c r="E9" s="16">
        <f>SUBTOTAL(9,E10:E21)</f>
        <v>676577.6</v>
      </c>
      <c r="F9" s="16">
        <f>SUBTOTAL(9,F10:F21)</f>
        <v>694426.74</v>
      </c>
      <c r="G9" s="17">
        <f>IF(C9&lt;&gt;0,E9/C9,"-")</f>
        <v>1.8721067991768878</v>
      </c>
      <c r="H9" s="17">
        <f>IF(F9&lt;&gt;0,E9/F9,"-")</f>
        <v>0.97429658310680833</v>
      </c>
    </row>
    <row r="10" spans="1:8" ht="20.25" hidden="1" customHeight="1" x14ac:dyDescent="0.3">
      <c r="A10" s="19"/>
      <c r="B10" s="4"/>
      <c r="C10" s="20"/>
      <c r="D10" s="20"/>
      <c r="E10" s="20"/>
      <c r="F10" s="20"/>
      <c r="G10" s="21"/>
      <c r="H10" s="21"/>
    </row>
    <row r="11" spans="1:8" ht="409.6" hidden="1" customHeight="1" x14ac:dyDescent="0.25">
      <c r="A11" s="22" t="s">
        <v>204</v>
      </c>
      <c r="B11" s="22" t="s">
        <v>205</v>
      </c>
      <c r="C11" s="23">
        <f>SUBTOTAL(9,C12:C20)</f>
        <v>361399.03999999998</v>
      </c>
      <c r="D11" s="23">
        <f>SUBTOTAL(9,D12:D20)</f>
        <v>634830.01</v>
      </c>
      <c r="E11" s="23">
        <f>SUBTOTAL(9,E12:E20)</f>
        <v>676577.6</v>
      </c>
      <c r="F11" s="23">
        <f>SUBTOTAL(9,F12:F20)</f>
        <v>694426.74</v>
      </c>
      <c r="G11" s="24">
        <f>IF(C11&lt;&gt;0,E11/C11,"-")</f>
        <v>1.8721067991768878</v>
      </c>
      <c r="H11" s="24">
        <f>IF(F11&lt;&gt;0,E11/F11,"-")</f>
        <v>0.97429658310680833</v>
      </c>
    </row>
    <row r="12" spans="1:8" ht="20.25" hidden="1" customHeight="1" x14ac:dyDescent="0.3">
      <c r="A12" s="19"/>
      <c r="B12" s="4"/>
      <c r="C12" s="20"/>
      <c r="D12" s="20"/>
      <c r="E12" s="20"/>
      <c r="F12" s="20"/>
      <c r="G12" s="21"/>
      <c r="H12" s="21"/>
    </row>
    <row r="13" spans="1:8" s="28" customFormat="1" ht="409.6" hidden="1" customHeight="1" x14ac:dyDescent="0.2">
      <c r="A13" s="25" t="s">
        <v>204</v>
      </c>
      <c r="B13" s="25" t="s">
        <v>205</v>
      </c>
      <c r="C13" s="26">
        <f>SUBTOTAL(9,C14:C19)</f>
        <v>361399.03999999998</v>
      </c>
      <c r="D13" s="26">
        <f>SUBTOTAL(9,D14:D19)</f>
        <v>634830.01</v>
      </c>
      <c r="E13" s="26">
        <f>SUBTOTAL(9,E14:E19)</f>
        <v>676577.6</v>
      </c>
      <c r="F13" s="26">
        <f>SUBTOTAL(9,F14:F19)</f>
        <v>694426.74</v>
      </c>
      <c r="G13" s="27">
        <f>IF(C13&lt;&gt;0,E13/C13,"-")</f>
        <v>1.8721067991768878</v>
      </c>
      <c r="H13" s="27">
        <f>IF(F13&lt;&gt;0,E13/F13,"-")</f>
        <v>0.97429658310680833</v>
      </c>
    </row>
    <row r="14" spans="1:8" ht="20.25" hidden="1" customHeight="1" x14ac:dyDescent="0.3">
      <c r="A14" s="19"/>
      <c r="B14" s="4"/>
      <c r="C14" s="20"/>
      <c r="D14" s="20"/>
      <c r="E14" s="20"/>
      <c r="F14" s="20"/>
      <c r="G14" s="21"/>
      <c r="H14" s="21"/>
    </row>
    <row r="15" spans="1:8" s="32" customFormat="1" ht="409.6" hidden="1" customHeight="1" x14ac:dyDescent="0.2">
      <c r="A15" s="29" t="s">
        <v>204</v>
      </c>
      <c r="B15" s="29" t="s">
        <v>205</v>
      </c>
      <c r="C15" s="30">
        <f>SUBTOTAL(9,C16:C18)</f>
        <v>361399.03999999998</v>
      </c>
      <c r="D15" s="30">
        <f>SUBTOTAL(9,D16:D18)</f>
        <v>634830.01</v>
      </c>
      <c r="E15" s="30">
        <f>SUBTOTAL(9,E16:E18)</f>
        <v>676577.6</v>
      </c>
      <c r="F15" s="30">
        <f>SUBTOTAL(9,F16:F18)</f>
        <v>694426.74</v>
      </c>
      <c r="G15" s="31">
        <f>IF(C15&lt;&gt;0,E15/C15,"-")</f>
        <v>1.8721067991768878</v>
      </c>
      <c r="H15" s="31">
        <f>IF(F15&lt;&gt;0,E15/F15,"-")</f>
        <v>0.97429658310680833</v>
      </c>
    </row>
    <row r="16" spans="1:8" ht="20.25" hidden="1" customHeight="1" x14ac:dyDescent="0.3">
      <c r="A16" s="19"/>
      <c r="B16" s="4"/>
      <c r="C16" s="20"/>
      <c r="D16" s="20"/>
      <c r="E16" s="20"/>
      <c r="F16" s="20"/>
      <c r="G16" s="21"/>
      <c r="H16" s="21"/>
    </row>
    <row r="17" spans="1:8" s="32" customFormat="1" ht="15" customHeight="1" x14ac:dyDescent="0.2">
      <c r="A17" s="33" t="s">
        <v>204</v>
      </c>
      <c r="B17" s="33" t="s">
        <v>205</v>
      </c>
      <c r="C17" s="34">
        <v>361399.03999999998</v>
      </c>
      <c r="D17" s="34">
        <v>634830.01</v>
      </c>
      <c r="E17" s="34">
        <v>676577.6</v>
      </c>
      <c r="F17" s="34">
        <v>694426.74</v>
      </c>
      <c r="G17" s="35">
        <f>IF(C17&lt;&gt;0,E17/C17,"-")</f>
        <v>1.8721067991768878</v>
      </c>
      <c r="H17" s="35">
        <f>IF(F17&lt;&gt;0,E17/F17,"-")</f>
        <v>0.97429658310680833</v>
      </c>
    </row>
    <row r="18" spans="1:8" ht="20.25" hidden="1" customHeight="1" x14ac:dyDescent="0.3">
      <c r="A18" s="12"/>
      <c r="B18" s="11"/>
      <c r="C18" s="13"/>
      <c r="D18" s="20"/>
      <c r="E18" s="20"/>
      <c r="F18" s="20"/>
      <c r="G18" s="21"/>
      <c r="H18" s="21"/>
    </row>
    <row r="19" spans="1:8" ht="20.25" hidden="1" customHeight="1" x14ac:dyDescent="0.3">
      <c r="A19" s="12"/>
      <c r="B19" s="11"/>
      <c r="C19" s="13"/>
      <c r="D19" s="20"/>
      <c r="E19" s="20"/>
      <c r="F19" s="20"/>
      <c r="G19" s="21"/>
      <c r="H19" s="21"/>
    </row>
    <row r="20" spans="1:8" ht="20.25" hidden="1" customHeight="1" x14ac:dyDescent="0.3">
      <c r="A20" s="12"/>
      <c r="B20" s="11"/>
      <c r="C20" s="13"/>
      <c r="D20" s="20"/>
      <c r="E20" s="20"/>
      <c r="F20" s="20"/>
      <c r="G20" s="21"/>
      <c r="H20" s="21"/>
    </row>
    <row r="21" spans="1:8" ht="20.25" hidden="1" customHeight="1" x14ac:dyDescent="0.3">
      <c r="A21" s="12"/>
      <c r="B21" s="11"/>
      <c r="C21" s="13"/>
      <c r="D21" s="20"/>
      <c r="E21" s="20"/>
      <c r="F21" s="20"/>
      <c r="G21" s="21"/>
      <c r="H21" s="21"/>
    </row>
    <row r="22" spans="1:8" ht="20.25" hidden="1" customHeight="1" x14ac:dyDescent="0.3">
      <c r="A22" s="4"/>
      <c r="B22" s="4"/>
      <c r="C22" s="20"/>
      <c r="D22" s="20"/>
      <c r="E22" s="20"/>
      <c r="F22" s="20"/>
      <c r="G22" s="21"/>
      <c r="H22" s="21"/>
    </row>
    <row r="23" spans="1:8" s="10" customFormat="1" ht="409.6" hidden="1" customHeight="1" x14ac:dyDescent="0.25">
      <c r="A23" s="7" t="s">
        <v>75</v>
      </c>
      <c r="B23" s="7" t="s">
        <v>206</v>
      </c>
      <c r="C23" s="8">
        <f>SUBTOTAL(9,C24:C38)</f>
        <v>81054.990000000005</v>
      </c>
      <c r="D23" s="8">
        <f>SUBTOTAL(9,D24:D38)</f>
        <v>66361.41</v>
      </c>
      <c r="E23" s="8">
        <f>SUBTOTAL(9,E24:E38)</f>
        <v>102216.52</v>
      </c>
      <c r="F23" s="8">
        <f>SUBTOTAL(9,F24:F38)</f>
        <v>100017</v>
      </c>
      <c r="G23" s="9">
        <f>IF(C23&lt;&gt;0,E23/C23,"-")</f>
        <v>1.2610762150485737</v>
      </c>
      <c r="H23" s="9">
        <f>IF(F23&lt;&gt;0,E23/F23,"-")</f>
        <v>1.0219914614515533</v>
      </c>
    </row>
    <row r="24" spans="1:8" s="10" customFormat="1" ht="20.25" hidden="1" customHeight="1" x14ac:dyDescent="0.25">
      <c r="A24" s="11"/>
      <c r="B24" s="12"/>
      <c r="C24" s="13"/>
      <c r="D24" s="13"/>
      <c r="E24" s="13"/>
      <c r="F24" s="13"/>
      <c r="G24" s="14"/>
      <c r="H24" s="14"/>
    </row>
    <row r="25" spans="1:8" s="18" customFormat="1" ht="409.6" hidden="1" customHeight="1" x14ac:dyDescent="0.25">
      <c r="A25" s="15" t="s">
        <v>75</v>
      </c>
      <c r="B25" s="15" t="s">
        <v>206</v>
      </c>
      <c r="C25" s="16">
        <f>SUBTOTAL(9,C26:C37)</f>
        <v>81054.990000000005</v>
      </c>
      <c r="D25" s="16">
        <f>SUBTOTAL(9,D26:D37)</f>
        <v>66361.41</v>
      </c>
      <c r="E25" s="16">
        <f>SUBTOTAL(9,E26:E37)</f>
        <v>102216.52</v>
      </c>
      <c r="F25" s="16">
        <f>SUBTOTAL(9,F26:F37)</f>
        <v>100017</v>
      </c>
      <c r="G25" s="17">
        <f>IF(C25&lt;&gt;0,E25/C25,"-")</f>
        <v>1.2610762150485737</v>
      </c>
      <c r="H25" s="17">
        <f>IF(F25&lt;&gt;0,E25/F25,"-")</f>
        <v>1.0219914614515533</v>
      </c>
    </row>
    <row r="26" spans="1:8" ht="20.25" hidden="1" customHeight="1" x14ac:dyDescent="0.3">
      <c r="A26" s="19"/>
      <c r="B26" s="4"/>
      <c r="C26" s="20"/>
      <c r="D26" s="20"/>
      <c r="E26" s="20"/>
      <c r="F26" s="20"/>
      <c r="G26" s="21"/>
      <c r="H26" s="21"/>
    </row>
    <row r="27" spans="1:8" ht="409.6" hidden="1" customHeight="1" x14ac:dyDescent="0.25">
      <c r="A27" s="22" t="s">
        <v>75</v>
      </c>
      <c r="B27" s="22" t="s">
        <v>206</v>
      </c>
      <c r="C27" s="23">
        <f>SUBTOTAL(9,C28:C36)</f>
        <v>81054.990000000005</v>
      </c>
      <c r="D27" s="23">
        <f>SUBTOTAL(9,D28:D36)</f>
        <v>66361.41</v>
      </c>
      <c r="E27" s="23">
        <f>SUBTOTAL(9,E28:E36)</f>
        <v>102216.52</v>
      </c>
      <c r="F27" s="23">
        <f>SUBTOTAL(9,F28:F36)</f>
        <v>100017</v>
      </c>
      <c r="G27" s="24">
        <f>IF(C27&lt;&gt;0,E27/C27,"-")</f>
        <v>1.2610762150485737</v>
      </c>
      <c r="H27" s="24">
        <f>IF(F27&lt;&gt;0,E27/F27,"-")</f>
        <v>1.0219914614515533</v>
      </c>
    </row>
    <row r="28" spans="1:8" ht="20.25" hidden="1" customHeight="1" x14ac:dyDescent="0.3">
      <c r="A28" s="19"/>
      <c r="B28" s="4"/>
      <c r="C28" s="20"/>
      <c r="D28" s="20"/>
      <c r="E28" s="20"/>
      <c r="F28" s="20"/>
      <c r="G28" s="21"/>
      <c r="H28" s="21"/>
    </row>
    <row r="29" spans="1:8" s="28" customFormat="1" ht="409.6" hidden="1" customHeight="1" x14ac:dyDescent="0.2">
      <c r="A29" s="25" t="s">
        <v>75</v>
      </c>
      <c r="B29" s="25" t="s">
        <v>206</v>
      </c>
      <c r="C29" s="26">
        <f>SUBTOTAL(9,C30:C35)</f>
        <v>81054.990000000005</v>
      </c>
      <c r="D29" s="26">
        <f>SUBTOTAL(9,D30:D35)</f>
        <v>66361.41</v>
      </c>
      <c r="E29" s="26">
        <f>SUBTOTAL(9,E30:E35)</f>
        <v>102216.52</v>
      </c>
      <c r="F29" s="26">
        <f>SUBTOTAL(9,F30:F35)</f>
        <v>100017</v>
      </c>
      <c r="G29" s="27">
        <f>IF(C29&lt;&gt;0,E29/C29,"-")</f>
        <v>1.2610762150485737</v>
      </c>
      <c r="H29" s="27">
        <f>IF(F29&lt;&gt;0,E29/F29,"-")</f>
        <v>1.0219914614515533</v>
      </c>
    </row>
    <row r="30" spans="1:8" ht="20.25" hidden="1" customHeight="1" x14ac:dyDescent="0.3">
      <c r="A30" s="19"/>
      <c r="B30" s="4"/>
      <c r="C30" s="20"/>
      <c r="D30" s="20"/>
      <c r="E30" s="20"/>
      <c r="F30" s="20"/>
      <c r="G30" s="21"/>
      <c r="H30" s="21"/>
    </row>
    <row r="31" spans="1:8" s="32" customFormat="1" ht="409.6" hidden="1" customHeight="1" x14ac:dyDescent="0.2">
      <c r="A31" s="29" t="s">
        <v>75</v>
      </c>
      <c r="B31" s="29" t="s">
        <v>206</v>
      </c>
      <c r="C31" s="30">
        <f>SUBTOTAL(9,C32:C34)</f>
        <v>81054.990000000005</v>
      </c>
      <c r="D31" s="30">
        <f>SUBTOTAL(9,D32:D34)</f>
        <v>66361.41</v>
      </c>
      <c r="E31" s="30">
        <f>SUBTOTAL(9,E32:E34)</f>
        <v>102216.52</v>
      </c>
      <c r="F31" s="30">
        <f>SUBTOTAL(9,F32:F34)</f>
        <v>100017</v>
      </c>
      <c r="G31" s="31">
        <f>IF(C31&lt;&gt;0,E31/C31,"-")</f>
        <v>1.2610762150485737</v>
      </c>
      <c r="H31" s="31">
        <f>IF(F31&lt;&gt;0,E31/F31,"-")</f>
        <v>1.0219914614515533</v>
      </c>
    </row>
    <row r="32" spans="1:8" ht="20.25" hidden="1" customHeight="1" x14ac:dyDescent="0.3">
      <c r="A32" s="19"/>
      <c r="B32" s="4"/>
      <c r="C32" s="20"/>
      <c r="D32" s="20"/>
      <c r="E32" s="20"/>
      <c r="F32" s="20"/>
      <c r="G32" s="21"/>
      <c r="H32" s="21"/>
    </row>
    <row r="33" spans="1:8" s="32" customFormat="1" ht="15" customHeight="1" x14ac:dyDescent="0.2">
      <c r="A33" s="33" t="s">
        <v>75</v>
      </c>
      <c r="B33" s="33" t="s">
        <v>206</v>
      </c>
      <c r="C33" s="34">
        <v>81054.990000000005</v>
      </c>
      <c r="D33" s="34">
        <v>66361.41</v>
      </c>
      <c r="E33" s="34">
        <v>102216.52</v>
      </c>
      <c r="F33" s="34">
        <v>100017</v>
      </c>
      <c r="G33" s="35">
        <f>IF(C33&lt;&gt;0,E33/C33,"-")</f>
        <v>1.2610762150485737</v>
      </c>
      <c r="H33" s="35">
        <f>IF(F33&lt;&gt;0,E33/F33,"-")</f>
        <v>1.0219914614515533</v>
      </c>
    </row>
    <row r="34" spans="1:8" ht="20.25" hidden="1" customHeight="1" x14ac:dyDescent="0.3">
      <c r="A34" s="12"/>
      <c r="B34" s="11"/>
      <c r="C34" s="13"/>
      <c r="D34" s="20"/>
      <c r="E34" s="20"/>
      <c r="F34" s="20"/>
      <c r="G34" s="21"/>
      <c r="H34" s="21"/>
    </row>
    <row r="35" spans="1:8" ht="20.25" hidden="1" customHeight="1" x14ac:dyDescent="0.3">
      <c r="A35" s="12"/>
      <c r="B35" s="11"/>
      <c r="C35" s="13"/>
      <c r="D35" s="20"/>
      <c r="E35" s="20"/>
      <c r="F35" s="20"/>
      <c r="G35" s="21"/>
      <c r="H35" s="21"/>
    </row>
    <row r="36" spans="1:8" ht="20.25" hidden="1" customHeight="1" x14ac:dyDescent="0.3">
      <c r="A36" s="12"/>
      <c r="B36" s="11"/>
      <c r="C36" s="13"/>
      <c r="D36" s="20"/>
      <c r="E36" s="20"/>
      <c r="F36" s="20"/>
      <c r="G36" s="21"/>
      <c r="H36" s="21"/>
    </row>
    <row r="37" spans="1:8" ht="20.25" hidden="1" customHeight="1" x14ac:dyDescent="0.3">
      <c r="A37" s="12"/>
      <c r="B37" s="11"/>
      <c r="C37" s="13"/>
      <c r="D37" s="20"/>
      <c r="E37" s="20"/>
      <c r="F37" s="20"/>
      <c r="G37" s="21"/>
      <c r="H37" s="21"/>
    </row>
    <row r="38" spans="1:8" ht="20.25" hidden="1" customHeight="1" x14ac:dyDescent="0.3">
      <c r="A38" s="4"/>
      <c r="B38" s="4"/>
      <c r="C38" s="20"/>
      <c r="D38" s="20"/>
      <c r="E38" s="20"/>
      <c r="F38" s="20"/>
      <c r="G38" s="21"/>
      <c r="H38" s="21"/>
    </row>
    <row r="39" spans="1:8" s="10" customFormat="1" ht="409.6" hidden="1" customHeight="1" x14ac:dyDescent="0.25">
      <c r="A39" s="7" t="s">
        <v>207</v>
      </c>
      <c r="B39" s="7" t="s">
        <v>208</v>
      </c>
      <c r="C39" s="8">
        <f>SUBTOTAL(9,C40:C54)</f>
        <v>244100.74000000002</v>
      </c>
      <c r="D39" s="8">
        <f>SUBTOTAL(9,D40:D54)</f>
        <v>265465.23</v>
      </c>
      <c r="E39" s="8">
        <f>SUBTOTAL(9,E40:E54)</f>
        <v>336921.45</v>
      </c>
      <c r="F39" s="8">
        <f>SUBTOTAL(9,F40:F54)</f>
        <v>334519.64</v>
      </c>
      <c r="G39" s="9">
        <f>IF(C39&lt;&gt;0,E39/C39,"-")</f>
        <v>1.3802557501464354</v>
      </c>
      <c r="H39" s="9">
        <f>IF(F39&lt;&gt;0,E39/F39,"-")</f>
        <v>1.0071798773907565</v>
      </c>
    </row>
    <row r="40" spans="1:8" s="10" customFormat="1" ht="20.25" hidden="1" customHeight="1" x14ac:dyDescent="0.25">
      <c r="A40" s="11"/>
      <c r="B40" s="12"/>
      <c r="C40" s="13"/>
      <c r="D40" s="13"/>
      <c r="E40" s="13"/>
      <c r="F40" s="13"/>
      <c r="G40" s="14"/>
      <c r="H40" s="14"/>
    </row>
    <row r="41" spans="1:8" s="18" customFormat="1" ht="409.6" hidden="1" customHeight="1" x14ac:dyDescent="0.25">
      <c r="A41" s="15" t="s">
        <v>207</v>
      </c>
      <c r="B41" s="15" t="s">
        <v>208</v>
      </c>
      <c r="C41" s="16">
        <f>SUBTOTAL(9,C42:C53)</f>
        <v>244100.74000000002</v>
      </c>
      <c r="D41" s="16">
        <f>SUBTOTAL(9,D42:D53)</f>
        <v>265465.23</v>
      </c>
      <c r="E41" s="16">
        <f>SUBTOTAL(9,E42:E53)</f>
        <v>336921.45</v>
      </c>
      <c r="F41" s="16">
        <f>SUBTOTAL(9,F42:F53)</f>
        <v>334519.64</v>
      </c>
      <c r="G41" s="17">
        <f>IF(C41&lt;&gt;0,E41/C41,"-")</f>
        <v>1.3802557501464354</v>
      </c>
      <c r="H41" s="17">
        <f>IF(F41&lt;&gt;0,E41/F41,"-")</f>
        <v>1.0071798773907565</v>
      </c>
    </row>
    <row r="42" spans="1:8" ht="20.25" hidden="1" customHeight="1" x14ac:dyDescent="0.3">
      <c r="A42" s="19"/>
      <c r="B42" s="4"/>
      <c r="C42" s="20"/>
      <c r="D42" s="20"/>
      <c r="E42" s="20"/>
      <c r="F42" s="20"/>
      <c r="G42" s="21"/>
      <c r="H42" s="21"/>
    </row>
    <row r="43" spans="1:8" ht="409.6" hidden="1" customHeight="1" x14ac:dyDescent="0.25">
      <c r="A43" s="22" t="s">
        <v>207</v>
      </c>
      <c r="B43" s="22" t="s">
        <v>208</v>
      </c>
      <c r="C43" s="23">
        <f>SUBTOTAL(9,C44:C52)</f>
        <v>244100.74000000002</v>
      </c>
      <c r="D43" s="23">
        <f>SUBTOTAL(9,D44:D52)</f>
        <v>265465.23</v>
      </c>
      <c r="E43" s="23">
        <f>SUBTOTAL(9,E44:E52)</f>
        <v>336921.45</v>
      </c>
      <c r="F43" s="23">
        <f>SUBTOTAL(9,F44:F52)</f>
        <v>334519.64</v>
      </c>
      <c r="G43" s="24">
        <f>IF(C43&lt;&gt;0,E43/C43,"-")</f>
        <v>1.3802557501464354</v>
      </c>
      <c r="H43" s="24">
        <f>IF(F43&lt;&gt;0,E43/F43,"-")</f>
        <v>1.0071798773907565</v>
      </c>
    </row>
    <row r="44" spans="1:8" ht="20.25" hidden="1" customHeight="1" x14ac:dyDescent="0.3">
      <c r="A44" s="19"/>
      <c r="B44" s="4"/>
      <c r="C44" s="20"/>
      <c r="D44" s="20"/>
      <c r="E44" s="20"/>
      <c r="F44" s="20"/>
      <c r="G44" s="21"/>
      <c r="H44" s="21"/>
    </row>
    <row r="45" spans="1:8" s="28" customFormat="1" ht="409.6" hidden="1" customHeight="1" x14ac:dyDescent="0.2">
      <c r="A45" s="25" t="s">
        <v>207</v>
      </c>
      <c r="B45" s="25" t="s">
        <v>208</v>
      </c>
      <c r="C45" s="26">
        <f>SUBTOTAL(9,C46:C51)</f>
        <v>244100.74000000002</v>
      </c>
      <c r="D45" s="26">
        <f>SUBTOTAL(9,D46:D51)</f>
        <v>265465.23</v>
      </c>
      <c r="E45" s="26">
        <f>SUBTOTAL(9,E46:E51)</f>
        <v>336921.45</v>
      </c>
      <c r="F45" s="26">
        <f>SUBTOTAL(9,F46:F51)</f>
        <v>334519.64</v>
      </c>
      <c r="G45" s="27">
        <f>IF(C45&lt;&gt;0,E45/C45,"-")</f>
        <v>1.3802557501464354</v>
      </c>
      <c r="H45" s="27">
        <f>IF(F45&lt;&gt;0,E45/F45,"-")</f>
        <v>1.0071798773907565</v>
      </c>
    </row>
    <row r="46" spans="1:8" ht="20.25" hidden="1" customHeight="1" x14ac:dyDescent="0.3">
      <c r="A46" s="19"/>
      <c r="B46" s="4"/>
      <c r="C46" s="20"/>
      <c r="D46" s="20"/>
      <c r="E46" s="20"/>
      <c r="F46" s="20"/>
      <c r="G46" s="21"/>
      <c r="H46" s="21"/>
    </row>
    <row r="47" spans="1:8" s="32" customFormat="1" ht="409.6" hidden="1" customHeight="1" x14ac:dyDescent="0.2">
      <c r="A47" s="29" t="s">
        <v>207</v>
      </c>
      <c r="B47" s="29" t="s">
        <v>208</v>
      </c>
      <c r="C47" s="30">
        <f>SUBTOTAL(9,C48:C50)</f>
        <v>244100.74000000002</v>
      </c>
      <c r="D47" s="30">
        <f>SUBTOTAL(9,D48:D50)</f>
        <v>265465.23</v>
      </c>
      <c r="E47" s="30">
        <f>SUBTOTAL(9,E48:E50)</f>
        <v>336921.45</v>
      </c>
      <c r="F47" s="30">
        <f>SUBTOTAL(9,F48:F50)</f>
        <v>334519.64</v>
      </c>
      <c r="G47" s="31">
        <f>IF(C47&lt;&gt;0,E47/C47,"-")</f>
        <v>1.3802557501464354</v>
      </c>
      <c r="H47" s="31">
        <f>IF(F47&lt;&gt;0,E47/F47,"-")</f>
        <v>1.0071798773907565</v>
      </c>
    </row>
    <row r="48" spans="1:8" ht="20.25" hidden="1" customHeight="1" x14ac:dyDescent="0.3">
      <c r="A48" s="19"/>
      <c r="B48" s="4"/>
      <c r="C48" s="20"/>
      <c r="D48" s="20"/>
      <c r="E48" s="20"/>
      <c r="F48" s="20"/>
      <c r="G48" s="21"/>
      <c r="H48" s="21"/>
    </row>
    <row r="49" spans="1:8" s="32" customFormat="1" ht="15" customHeight="1" x14ac:dyDescent="0.2">
      <c r="A49" s="33" t="s">
        <v>207</v>
      </c>
      <c r="B49" s="33" t="s">
        <v>208</v>
      </c>
      <c r="C49" s="34">
        <v>244100.74000000002</v>
      </c>
      <c r="D49" s="34">
        <v>265465.23</v>
      </c>
      <c r="E49" s="34">
        <v>336921.45</v>
      </c>
      <c r="F49" s="34">
        <v>334519.64</v>
      </c>
      <c r="G49" s="35">
        <f>IF(C49&lt;&gt;0,E49/C49,"-")</f>
        <v>1.3802557501464354</v>
      </c>
      <c r="H49" s="35">
        <f>IF(F49&lt;&gt;0,E49/F49,"-")</f>
        <v>1.0071798773907565</v>
      </c>
    </row>
    <row r="50" spans="1:8" ht="20.25" hidden="1" customHeight="1" x14ac:dyDescent="0.3">
      <c r="A50" s="12"/>
      <c r="B50" s="11"/>
      <c r="C50" s="13"/>
      <c r="D50" s="20"/>
      <c r="E50" s="20"/>
      <c r="F50" s="20"/>
      <c r="G50" s="21"/>
      <c r="H50" s="21"/>
    </row>
    <row r="51" spans="1:8" ht="20.25" hidden="1" customHeight="1" x14ac:dyDescent="0.3">
      <c r="A51" s="12"/>
      <c r="B51" s="11"/>
      <c r="C51" s="13"/>
      <c r="D51" s="20"/>
      <c r="E51" s="20"/>
      <c r="F51" s="20"/>
      <c r="G51" s="21"/>
      <c r="H51" s="21"/>
    </row>
    <row r="52" spans="1:8" ht="20.25" hidden="1" customHeight="1" x14ac:dyDescent="0.3">
      <c r="A52" s="12"/>
      <c r="B52" s="11"/>
      <c r="C52" s="13"/>
      <c r="D52" s="20"/>
      <c r="E52" s="20"/>
      <c r="F52" s="20"/>
      <c r="G52" s="21"/>
      <c r="H52" s="21"/>
    </row>
    <row r="53" spans="1:8" ht="20.25" hidden="1" customHeight="1" x14ac:dyDescent="0.3">
      <c r="A53" s="12"/>
      <c r="B53" s="11"/>
      <c r="C53" s="13"/>
      <c r="D53" s="20"/>
      <c r="E53" s="20"/>
      <c r="F53" s="20"/>
      <c r="G53" s="21"/>
      <c r="H53" s="21"/>
    </row>
    <row r="54" spans="1:8" ht="20.25" hidden="1" customHeight="1" x14ac:dyDescent="0.3">
      <c r="A54" s="4"/>
      <c r="B54" s="4"/>
      <c r="C54" s="20"/>
      <c r="D54" s="20"/>
      <c r="E54" s="20"/>
      <c r="F54" s="20"/>
      <c r="G54" s="21"/>
      <c r="H54" s="21"/>
    </row>
    <row r="55" spans="1:8" s="10" customFormat="1" ht="409.6" hidden="1" customHeight="1" x14ac:dyDescent="0.25">
      <c r="A55" s="7" t="s">
        <v>209</v>
      </c>
      <c r="B55" s="7" t="s">
        <v>210</v>
      </c>
      <c r="C55" s="8">
        <f>SUBTOTAL(9,C56:C70)</f>
        <v>16240.68</v>
      </c>
      <c r="D55" s="8">
        <f>SUBTOTAL(9,D56:D70)</f>
        <v>13935.9</v>
      </c>
      <c r="E55" s="8">
        <f>SUBTOTAL(9,E56:E70)</f>
        <v>25308.560000000001</v>
      </c>
      <c r="F55" s="8">
        <f>SUBTOTAL(9,F56:F70)</f>
        <v>25309</v>
      </c>
      <c r="G55" s="9">
        <f>IF(C55&lt;&gt;0,E55/C55,"-")</f>
        <v>1.5583436161540034</v>
      </c>
      <c r="H55" s="9">
        <f>IF(F55&lt;&gt;0,E55/F55,"-")</f>
        <v>0.99998261488008222</v>
      </c>
    </row>
    <row r="56" spans="1:8" s="10" customFormat="1" ht="20.25" hidden="1" customHeight="1" x14ac:dyDescent="0.25">
      <c r="A56" s="11"/>
      <c r="B56" s="12"/>
      <c r="C56" s="13"/>
      <c r="D56" s="13"/>
      <c r="E56" s="13"/>
      <c r="F56" s="13"/>
      <c r="G56" s="14"/>
      <c r="H56" s="14"/>
    </row>
    <row r="57" spans="1:8" s="18" customFormat="1" ht="409.6" hidden="1" customHeight="1" x14ac:dyDescent="0.25">
      <c r="A57" s="15" t="s">
        <v>209</v>
      </c>
      <c r="B57" s="15" t="s">
        <v>210</v>
      </c>
      <c r="C57" s="16">
        <f>SUBTOTAL(9,C58:C69)</f>
        <v>16240.68</v>
      </c>
      <c r="D57" s="16">
        <f>SUBTOTAL(9,D58:D69)</f>
        <v>13935.9</v>
      </c>
      <c r="E57" s="16">
        <f>SUBTOTAL(9,E58:E69)</f>
        <v>25308.560000000001</v>
      </c>
      <c r="F57" s="16">
        <f>SUBTOTAL(9,F58:F69)</f>
        <v>25309</v>
      </c>
      <c r="G57" s="17">
        <f>IF(C57&lt;&gt;0,E57/C57,"-")</f>
        <v>1.5583436161540034</v>
      </c>
      <c r="H57" s="17">
        <f>IF(F57&lt;&gt;0,E57/F57,"-")</f>
        <v>0.99998261488008222</v>
      </c>
    </row>
    <row r="58" spans="1:8" ht="20.25" hidden="1" customHeight="1" x14ac:dyDescent="0.3">
      <c r="A58" s="19"/>
      <c r="B58" s="4"/>
      <c r="C58" s="20"/>
      <c r="D58" s="20"/>
      <c r="E58" s="20"/>
      <c r="F58" s="20"/>
      <c r="G58" s="21"/>
      <c r="H58" s="21"/>
    </row>
    <row r="59" spans="1:8" ht="409.6" hidden="1" customHeight="1" x14ac:dyDescent="0.25">
      <c r="A59" s="22" t="s">
        <v>209</v>
      </c>
      <c r="B59" s="22" t="s">
        <v>210</v>
      </c>
      <c r="C59" s="23">
        <f>SUBTOTAL(9,C60:C68)</f>
        <v>16240.68</v>
      </c>
      <c r="D59" s="23">
        <f>SUBTOTAL(9,D60:D68)</f>
        <v>13935.9</v>
      </c>
      <c r="E59" s="23">
        <f>SUBTOTAL(9,E60:E68)</f>
        <v>25308.560000000001</v>
      </c>
      <c r="F59" s="23">
        <f>SUBTOTAL(9,F60:F68)</f>
        <v>25309</v>
      </c>
      <c r="G59" s="24">
        <f>IF(C59&lt;&gt;0,E59/C59,"-")</f>
        <v>1.5583436161540034</v>
      </c>
      <c r="H59" s="24">
        <f>IF(F59&lt;&gt;0,E59/F59,"-")</f>
        <v>0.99998261488008222</v>
      </c>
    </row>
    <row r="60" spans="1:8" ht="20.25" hidden="1" customHeight="1" x14ac:dyDescent="0.3">
      <c r="A60" s="19"/>
      <c r="B60" s="4"/>
      <c r="C60" s="20"/>
      <c r="D60" s="20"/>
      <c r="E60" s="20"/>
      <c r="F60" s="20"/>
      <c r="G60" s="21"/>
      <c r="H60" s="21"/>
    </row>
    <row r="61" spans="1:8" s="28" customFormat="1" ht="409.6" hidden="1" customHeight="1" x14ac:dyDescent="0.2">
      <c r="A61" s="25" t="s">
        <v>209</v>
      </c>
      <c r="B61" s="25" t="s">
        <v>210</v>
      </c>
      <c r="C61" s="26">
        <f>SUBTOTAL(9,C62:C67)</f>
        <v>16240.68</v>
      </c>
      <c r="D61" s="26">
        <f>SUBTOTAL(9,D62:D67)</f>
        <v>13935.9</v>
      </c>
      <c r="E61" s="26">
        <f>SUBTOTAL(9,E62:E67)</f>
        <v>25308.560000000001</v>
      </c>
      <c r="F61" s="26">
        <f>SUBTOTAL(9,F62:F67)</f>
        <v>25309</v>
      </c>
      <c r="G61" s="27">
        <f>IF(C61&lt;&gt;0,E61/C61,"-")</f>
        <v>1.5583436161540034</v>
      </c>
      <c r="H61" s="27">
        <f>IF(F61&lt;&gt;0,E61/F61,"-")</f>
        <v>0.99998261488008222</v>
      </c>
    </row>
    <row r="62" spans="1:8" ht="20.25" hidden="1" customHeight="1" x14ac:dyDescent="0.3">
      <c r="A62" s="19"/>
      <c r="B62" s="4"/>
      <c r="C62" s="20"/>
      <c r="D62" s="20"/>
      <c r="E62" s="20"/>
      <c r="F62" s="20"/>
      <c r="G62" s="21"/>
      <c r="H62" s="21"/>
    </row>
    <row r="63" spans="1:8" s="32" customFormat="1" ht="409.6" hidden="1" customHeight="1" x14ac:dyDescent="0.2">
      <c r="A63" s="29" t="s">
        <v>209</v>
      </c>
      <c r="B63" s="29" t="s">
        <v>210</v>
      </c>
      <c r="C63" s="30">
        <f>SUBTOTAL(9,C64:C66)</f>
        <v>16240.68</v>
      </c>
      <c r="D63" s="30">
        <f>SUBTOTAL(9,D64:D66)</f>
        <v>13935.9</v>
      </c>
      <c r="E63" s="30">
        <f>SUBTOTAL(9,E64:E66)</f>
        <v>25308.560000000001</v>
      </c>
      <c r="F63" s="30">
        <f>SUBTOTAL(9,F64:F66)</f>
        <v>25309</v>
      </c>
      <c r="G63" s="31">
        <f>IF(C63&lt;&gt;0,E63/C63,"-")</f>
        <v>1.5583436161540034</v>
      </c>
      <c r="H63" s="31">
        <f>IF(F63&lt;&gt;0,E63/F63,"-")</f>
        <v>0.99998261488008222</v>
      </c>
    </row>
    <row r="64" spans="1:8" ht="20.25" hidden="1" customHeight="1" x14ac:dyDescent="0.3">
      <c r="A64" s="19"/>
      <c r="B64" s="4"/>
      <c r="C64" s="20"/>
      <c r="D64" s="20"/>
      <c r="E64" s="20"/>
      <c r="F64" s="20"/>
      <c r="G64" s="21"/>
      <c r="H64" s="21"/>
    </row>
    <row r="65" spans="1:8" s="32" customFormat="1" ht="15" customHeight="1" x14ac:dyDescent="0.2">
      <c r="A65" s="33" t="s">
        <v>209</v>
      </c>
      <c r="B65" s="33" t="s">
        <v>210</v>
      </c>
      <c r="C65" s="34">
        <v>16240.68</v>
      </c>
      <c r="D65" s="34">
        <v>13935.9</v>
      </c>
      <c r="E65" s="34">
        <v>25308.560000000001</v>
      </c>
      <c r="F65" s="34">
        <v>25309</v>
      </c>
      <c r="G65" s="35">
        <f>IF(C65&lt;&gt;0,E65/C65,"-")</f>
        <v>1.5583436161540034</v>
      </c>
      <c r="H65" s="35">
        <f>IF(F65&lt;&gt;0,E65/F65,"-")</f>
        <v>0.99998261488008222</v>
      </c>
    </row>
    <row r="66" spans="1:8" ht="20.25" hidden="1" customHeight="1" x14ac:dyDescent="0.3">
      <c r="A66" s="12"/>
      <c r="B66" s="11"/>
      <c r="C66" s="13"/>
      <c r="D66" s="20"/>
      <c r="E66" s="20"/>
      <c r="F66" s="20"/>
      <c r="G66" s="21"/>
      <c r="H66" s="21"/>
    </row>
    <row r="67" spans="1:8" ht="20.25" hidden="1" customHeight="1" x14ac:dyDescent="0.3">
      <c r="A67" s="12"/>
      <c r="B67" s="11"/>
      <c r="C67" s="13"/>
      <c r="D67" s="20"/>
      <c r="E67" s="20"/>
      <c r="F67" s="20"/>
      <c r="G67" s="21"/>
      <c r="H67" s="21"/>
    </row>
    <row r="68" spans="1:8" ht="20.25" hidden="1" customHeight="1" x14ac:dyDescent="0.3">
      <c r="A68" s="12"/>
      <c r="B68" s="11"/>
      <c r="C68" s="13"/>
      <c r="D68" s="20"/>
      <c r="E68" s="20"/>
      <c r="F68" s="20"/>
      <c r="G68" s="21"/>
      <c r="H68" s="21"/>
    </row>
    <row r="69" spans="1:8" ht="20.25" hidden="1" customHeight="1" x14ac:dyDescent="0.3">
      <c r="A69" s="12"/>
      <c r="B69" s="11"/>
      <c r="C69" s="13"/>
      <c r="D69" s="20"/>
      <c r="E69" s="20"/>
      <c r="F69" s="20"/>
      <c r="G69" s="21"/>
      <c r="H69" s="21"/>
    </row>
    <row r="70" spans="1:8" ht="20.25" hidden="1" customHeight="1" x14ac:dyDescent="0.3">
      <c r="A70" s="4"/>
      <c r="B70" s="4"/>
      <c r="C70" s="20"/>
      <c r="D70" s="20"/>
      <c r="E70" s="20"/>
      <c r="F70" s="20"/>
      <c r="G70" s="21"/>
      <c r="H70" s="21"/>
    </row>
    <row r="71" spans="1:8" s="10" customFormat="1" ht="409.6" hidden="1" customHeight="1" x14ac:dyDescent="0.25">
      <c r="A71" s="7" t="s">
        <v>211</v>
      </c>
      <c r="B71" s="7" t="s">
        <v>212</v>
      </c>
      <c r="C71" s="8">
        <f>SUBTOTAL(9,C72:C86)</f>
        <v>3505.34</v>
      </c>
      <c r="D71" s="8">
        <f>SUBTOTAL(9,D72:D86)</f>
        <v>0</v>
      </c>
      <c r="E71" s="8">
        <f>SUBTOTAL(9,E72:E86)</f>
        <v>6001.8</v>
      </c>
      <c r="F71" s="8">
        <f>SUBTOTAL(9,F72:F86)</f>
        <v>6000</v>
      </c>
      <c r="G71" s="9">
        <f>IF(C71&lt;&gt;0,E71/C71,"-")</f>
        <v>1.7121876907803522</v>
      </c>
      <c r="H71" s="9">
        <f>IF(F71&lt;&gt;0,E71/F71,"-")</f>
        <v>1.0003</v>
      </c>
    </row>
    <row r="72" spans="1:8" s="10" customFormat="1" ht="20.25" hidden="1" customHeight="1" x14ac:dyDescent="0.25">
      <c r="A72" s="11"/>
      <c r="B72" s="12"/>
      <c r="C72" s="13"/>
      <c r="D72" s="13"/>
      <c r="E72" s="13"/>
      <c r="F72" s="13"/>
      <c r="G72" s="14"/>
      <c r="H72" s="14"/>
    </row>
    <row r="73" spans="1:8" s="18" customFormat="1" ht="409.6" hidden="1" customHeight="1" x14ac:dyDescent="0.25">
      <c r="A73" s="15" t="s">
        <v>211</v>
      </c>
      <c r="B73" s="15" t="s">
        <v>212</v>
      </c>
      <c r="C73" s="16">
        <f>SUBTOTAL(9,C74:C85)</f>
        <v>3505.34</v>
      </c>
      <c r="D73" s="16">
        <f>SUBTOTAL(9,D74:D85)</f>
        <v>0</v>
      </c>
      <c r="E73" s="16">
        <f>SUBTOTAL(9,E74:E85)</f>
        <v>6001.8</v>
      </c>
      <c r="F73" s="16">
        <f>SUBTOTAL(9,F74:F85)</f>
        <v>6000</v>
      </c>
      <c r="G73" s="17">
        <f>IF(C73&lt;&gt;0,E73/C73,"-")</f>
        <v>1.7121876907803522</v>
      </c>
      <c r="H73" s="17">
        <f>IF(F73&lt;&gt;0,E73/F73,"-")</f>
        <v>1.0003</v>
      </c>
    </row>
    <row r="74" spans="1:8" ht="20.25" hidden="1" customHeight="1" x14ac:dyDescent="0.3">
      <c r="A74" s="19"/>
      <c r="B74" s="4"/>
      <c r="C74" s="20"/>
      <c r="D74" s="20"/>
      <c r="E74" s="20"/>
      <c r="F74" s="20"/>
      <c r="G74" s="21"/>
      <c r="H74" s="21"/>
    </row>
    <row r="75" spans="1:8" ht="409.6" hidden="1" customHeight="1" x14ac:dyDescent="0.25">
      <c r="A75" s="22" t="s">
        <v>211</v>
      </c>
      <c r="B75" s="22" t="s">
        <v>212</v>
      </c>
      <c r="C75" s="23">
        <f>SUBTOTAL(9,C76:C84)</f>
        <v>3505.34</v>
      </c>
      <c r="D75" s="23">
        <f>SUBTOTAL(9,D76:D84)</f>
        <v>0</v>
      </c>
      <c r="E75" s="23">
        <f>SUBTOTAL(9,E76:E84)</f>
        <v>6001.8</v>
      </c>
      <c r="F75" s="23">
        <f>SUBTOTAL(9,F76:F84)</f>
        <v>6000</v>
      </c>
      <c r="G75" s="24">
        <f>IF(C75&lt;&gt;0,E75/C75,"-")</f>
        <v>1.7121876907803522</v>
      </c>
      <c r="H75" s="24">
        <f>IF(F75&lt;&gt;0,E75/F75,"-")</f>
        <v>1.0003</v>
      </c>
    </row>
    <row r="76" spans="1:8" ht="20.25" hidden="1" customHeight="1" x14ac:dyDescent="0.3">
      <c r="A76" s="19"/>
      <c r="B76" s="4"/>
      <c r="C76" s="20"/>
      <c r="D76" s="20"/>
      <c r="E76" s="20"/>
      <c r="F76" s="20"/>
      <c r="G76" s="21"/>
      <c r="H76" s="21"/>
    </row>
    <row r="77" spans="1:8" s="28" customFormat="1" ht="409.6" hidden="1" customHeight="1" x14ac:dyDescent="0.2">
      <c r="A77" s="25" t="s">
        <v>211</v>
      </c>
      <c r="B77" s="25" t="s">
        <v>212</v>
      </c>
      <c r="C77" s="26">
        <f>SUBTOTAL(9,C78:C83)</f>
        <v>3505.34</v>
      </c>
      <c r="D77" s="26">
        <f>SUBTOTAL(9,D78:D83)</f>
        <v>0</v>
      </c>
      <c r="E77" s="26">
        <f>SUBTOTAL(9,E78:E83)</f>
        <v>6001.8</v>
      </c>
      <c r="F77" s="26">
        <f>SUBTOTAL(9,F78:F83)</f>
        <v>6000</v>
      </c>
      <c r="G77" s="27">
        <f>IF(C77&lt;&gt;0,E77/C77,"-")</f>
        <v>1.7121876907803522</v>
      </c>
      <c r="H77" s="27">
        <f>IF(F77&lt;&gt;0,E77/F77,"-")</f>
        <v>1.0003</v>
      </c>
    </row>
    <row r="78" spans="1:8" ht="20.25" hidden="1" customHeight="1" x14ac:dyDescent="0.3">
      <c r="A78" s="19"/>
      <c r="B78" s="4"/>
      <c r="C78" s="20"/>
      <c r="D78" s="20"/>
      <c r="E78" s="20"/>
      <c r="F78" s="20"/>
      <c r="G78" s="21"/>
      <c r="H78" s="21"/>
    </row>
    <row r="79" spans="1:8" s="32" customFormat="1" ht="409.6" hidden="1" customHeight="1" x14ac:dyDescent="0.2">
      <c r="A79" s="29" t="s">
        <v>211</v>
      </c>
      <c r="B79" s="29" t="s">
        <v>212</v>
      </c>
      <c r="C79" s="30">
        <f>SUBTOTAL(9,C80:C82)</f>
        <v>3505.34</v>
      </c>
      <c r="D79" s="30">
        <f>SUBTOTAL(9,D80:D82)</f>
        <v>0</v>
      </c>
      <c r="E79" s="30">
        <f>SUBTOTAL(9,E80:E82)</f>
        <v>6001.8</v>
      </c>
      <c r="F79" s="30">
        <f>SUBTOTAL(9,F80:F82)</f>
        <v>6000</v>
      </c>
      <c r="G79" s="31">
        <f>IF(C79&lt;&gt;0,E79/C79,"-")</f>
        <v>1.7121876907803522</v>
      </c>
      <c r="H79" s="31">
        <f>IF(F79&lt;&gt;0,E79/F79,"-")</f>
        <v>1.0003</v>
      </c>
    </row>
    <row r="80" spans="1:8" ht="20.25" hidden="1" customHeight="1" x14ac:dyDescent="0.3">
      <c r="A80" s="19"/>
      <c r="B80" s="4"/>
      <c r="C80" s="20"/>
      <c r="D80" s="20"/>
      <c r="E80" s="20"/>
      <c r="F80" s="20"/>
      <c r="G80" s="21"/>
      <c r="H80" s="21"/>
    </row>
    <row r="81" spans="1:8" s="32" customFormat="1" ht="15" customHeight="1" x14ac:dyDescent="0.2">
      <c r="A81" s="33" t="s">
        <v>211</v>
      </c>
      <c r="B81" s="33" t="s">
        <v>212</v>
      </c>
      <c r="C81" s="34">
        <v>3505.34</v>
      </c>
      <c r="D81" s="34">
        <v>0</v>
      </c>
      <c r="E81" s="34">
        <v>6001.8</v>
      </c>
      <c r="F81" s="34">
        <v>6000</v>
      </c>
      <c r="G81" s="35">
        <f>IF(C81&lt;&gt;0,E81/C81,"-")</f>
        <v>1.7121876907803522</v>
      </c>
      <c r="H81" s="35">
        <f>IF(F81&lt;&gt;0,E81/F81,"-")</f>
        <v>1.0003</v>
      </c>
    </row>
    <row r="82" spans="1:8" ht="20.25" hidden="1" customHeight="1" x14ac:dyDescent="0.3">
      <c r="A82" s="12"/>
      <c r="B82" s="11"/>
      <c r="C82" s="13"/>
      <c r="D82" s="20"/>
      <c r="E82" s="20"/>
      <c r="F82" s="20"/>
      <c r="G82" s="21"/>
      <c r="H82" s="21"/>
    </row>
    <row r="83" spans="1:8" ht="20.25" hidden="1" customHeight="1" x14ac:dyDescent="0.3">
      <c r="A83" s="12"/>
      <c r="B83" s="11"/>
      <c r="C83" s="13"/>
      <c r="D83" s="20"/>
      <c r="E83" s="20"/>
      <c r="F83" s="20"/>
      <c r="G83" s="21"/>
      <c r="H83" s="21"/>
    </row>
    <row r="84" spans="1:8" ht="20.25" hidden="1" customHeight="1" x14ac:dyDescent="0.3">
      <c r="A84" s="12"/>
      <c r="B84" s="11"/>
      <c r="C84" s="13"/>
      <c r="D84" s="20"/>
      <c r="E84" s="20"/>
      <c r="F84" s="20"/>
      <c r="G84" s="21"/>
      <c r="H84" s="21"/>
    </row>
    <row r="85" spans="1:8" ht="20.25" hidden="1" customHeight="1" x14ac:dyDescent="0.3">
      <c r="A85" s="12"/>
      <c r="B85" s="11"/>
      <c r="C85" s="13"/>
      <c r="D85" s="20"/>
      <c r="E85" s="20"/>
      <c r="F85" s="20"/>
      <c r="G85" s="21"/>
      <c r="H85" s="21"/>
    </row>
    <row r="86" spans="1:8" ht="20.25" hidden="1" customHeight="1" x14ac:dyDescent="0.3">
      <c r="A86" s="4"/>
      <c r="B86" s="4"/>
      <c r="C86" s="20"/>
      <c r="D86" s="20"/>
      <c r="E86" s="20"/>
      <c r="F86" s="20"/>
      <c r="G86" s="21"/>
      <c r="H86" s="21"/>
    </row>
    <row r="87" spans="1:8" s="10" customFormat="1" ht="409.6" hidden="1" customHeight="1" x14ac:dyDescent="0.25">
      <c r="A87" s="7" t="s">
        <v>213</v>
      </c>
      <c r="B87" s="7" t="s">
        <v>214</v>
      </c>
      <c r="C87" s="8">
        <f>SUBTOTAL(9,C88:C102)</f>
        <v>0</v>
      </c>
      <c r="D87" s="8">
        <f>SUBTOTAL(9,D88:D102)</f>
        <v>0</v>
      </c>
      <c r="E87" s="8">
        <f>SUBTOTAL(9,E88:E102)</f>
        <v>13244.85</v>
      </c>
      <c r="F87" s="8">
        <f>SUBTOTAL(9,F88:F102)</f>
        <v>15000</v>
      </c>
      <c r="G87" s="9" t="str">
        <f>IF(C87&lt;&gt;0,E87/C87,"-")</f>
        <v>-</v>
      </c>
      <c r="H87" s="9">
        <f>IF(F87&lt;&gt;0,E87/F87,"-")</f>
        <v>0.88299000000000005</v>
      </c>
    </row>
    <row r="88" spans="1:8" s="10" customFormat="1" ht="20.25" hidden="1" customHeight="1" x14ac:dyDescent="0.25">
      <c r="A88" s="11"/>
      <c r="B88" s="12"/>
      <c r="C88" s="13"/>
      <c r="D88" s="13"/>
      <c r="E88" s="13"/>
      <c r="F88" s="13"/>
      <c r="G88" s="14"/>
      <c r="H88" s="14"/>
    </row>
    <row r="89" spans="1:8" s="18" customFormat="1" ht="409.6" hidden="1" customHeight="1" x14ac:dyDescent="0.25">
      <c r="A89" s="15" t="s">
        <v>213</v>
      </c>
      <c r="B89" s="15" t="s">
        <v>214</v>
      </c>
      <c r="C89" s="16">
        <f>SUBTOTAL(9,C90:C101)</f>
        <v>0</v>
      </c>
      <c r="D89" s="16">
        <f>SUBTOTAL(9,D90:D101)</f>
        <v>0</v>
      </c>
      <c r="E89" s="16">
        <f>SUBTOTAL(9,E90:E101)</f>
        <v>13244.85</v>
      </c>
      <c r="F89" s="16">
        <f>SUBTOTAL(9,F90:F101)</f>
        <v>15000</v>
      </c>
      <c r="G89" s="17" t="str">
        <f>IF(C89&lt;&gt;0,E89/C89,"-")</f>
        <v>-</v>
      </c>
      <c r="H89" s="17">
        <f>IF(F89&lt;&gt;0,E89/F89,"-")</f>
        <v>0.88299000000000005</v>
      </c>
    </row>
    <row r="90" spans="1:8" ht="20.25" hidden="1" customHeight="1" x14ac:dyDescent="0.3">
      <c r="A90" s="19"/>
      <c r="B90" s="4"/>
      <c r="C90" s="20"/>
      <c r="D90" s="20"/>
      <c r="E90" s="20"/>
      <c r="F90" s="20"/>
      <c r="G90" s="21"/>
      <c r="H90" s="21"/>
    </row>
    <row r="91" spans="1:8" ht="409.6" hidden="1" customHeight="1" x14ac:dyDescent="0.25">
      <c r="A91" s="22" t="s">
        <v>213</v>
      </c>
      <c r="B91" s="22" t="s">
        <v>214</v>
      </c>
      <c r="C91" s="23">
        <f>SUBTOTAL(9,C92:C100)</f>
        <v>0</v>
      </c>
      <c r="D91" s="23">
        <f>SUBTOTAL(9,D92:D100)</f>
        <v>0</v>
      </c>
      <c r="E91" s="23">
        <f>SUBTOTAL(9,E92:E100)</f>
        <v>13244.85</v>
      </c>
      <c r="F91" s="23">
        <f>SUBTOTAL(9,F92:F100)</f>
        <v>15000</v>
      </c>
      <c r="G91" s="24" t="str">
        <f>IF(C91&lt;&gt;0,E91/C91,"-")</f>
        <v>-</v>
      </c>
      <c r="H91" s="24">
        <f>IF(F91&lt;&gt;0,E91/F91,"-")</f>
        <v>0.88299000000000005</v>
      </c>
    </row>
    <row r="92" spans="1:8" ht="20.25" hidden="1" customHeight="1" x14ac:dyDescent="0.3">
      <c r="A92" s="19"/>
      <c r="B92" s="4"/>
      <c r="C92" s="20"/>
      <c r="D92" s="20"/>
      <c r="E92" s="20"/>
      <c r="F92" s="20"/>
      <c r="G92" s="21"/>
      <c r="H92" s="21"/>
    </row>
    <row r="93" spans="1:8" s="28" customFormat="1" ht="409.6" hidden="1" customHeight="1" x14ac:dyDescent="0.2">
      <c r="A93" s="25" t="s">
        <v>213</v>
      </c>
      <c r="B93" s="25" t="s">
        <v>214</v>
      </c>
      <c r="C93" s="26">
        <f>SUBTOTAL(9,C94:C99)</f>
        <v>0</v>
      </c>
      <c r="D93" s="26">
        <f>SUBTOTAL(9,D94:D99)</f>
        <v>0</v>
      </c>
      <c r="E93" s="26">
        <f>SUBTOTAL(9,E94:E99)</f>
        <v>13244.85</v>
      </c>
      <c r="F93" s="26">
        <f>SUBTOTAL(9,F94:F99)</f>
        <v>15000</v>
      </c>
      <c r="G93" s="27" t="str">
        <f>IF(C93&lt;&gt;0,E93/C93,"-")</f>
        <v>-</v>
      </c>
      <c r="H93" s="27">
        <f>IF(F93&lt;&gt;0,E93/F93,"-")</f>
        <v>0.88299000000000005</v>
      </c>
    </row>
    <row r="94" spans="1:8" ht="20.25" hidden="1" customHeight="1" x14ac:dyDescent="0.3">
      <c r="A94" s="19"/>
      <c r="B94" s="4"/>
      <c r="C94" s="20"/>
      <c r="D94" s="20"/>
      <c r="E94" s="20"/>
      <c r="F94" s="20"/>
      <c r="G94" s="21"/>
      <c r="H94" s="21"/>
    </row>
    <row r="95" spans="1:8" s="32" customFormat="1" ht="409.6" hidden="1" customHeight="1" x14ac:dyDescent="0.2">
      <c r="A95" s="29" t="s">
        <v>213</v>
      </c>
      <c r="B95" s="29" t="s">
        <v>214</v>
      </c>
      <c r="C95" s="30">
        <f>SUBTOTAL(9,C96:C98)</f>
        <v>0</v>
      </c>
      <c r="D95" s="30">
        <f>SUBTOTAL(9,D96:D98)</f>
        <v>0</v>
      </c>
      <c r="E95" s="30">
        <f>SUBTOTAL(9,E96:E98)</f>
        <v>13244.85</v>
      </c>
      <c r="F95" s="30">
        <f>SUBTOTAL(9,F96:F98)</f>
        <v>15000</v>
      </c>
      <c r="G95" s="31" t="str">
        <f>IF(C95&lt;&gt;0,E95/C95,"-")</f>
        <v>-</v>
      </c>
      <c r="H95" s="31">
        <f>IF(F95&lt;&gt;0,E95/F95,"-")</f>
        <v>0.88299000000000005</v>
      </c>
    </row>
    <row r="96" spans="1:8" ht="20.25" hidden="1" customHeight="1" x14ac:dyDescent="0.3">
      <c r="A96" s="19"/>
      <c r="B96" s="4"/>
      <c r="C96" s="20"/>
      <c r="D96" s="20"/>
      <c r="E96" s="20"/>
      <c r="F96" s="20"/>
      <c r="G96" s="21"/>
      <c r="H96" s="21"/>
    </row>
    <row r="97" spans="1:8" s="32" customFormat="1" ht="15" customHeight="1" x14ac:dyDescent="0.2">
      <c r="A97" s="33" t="s">
        <v>213</v>
      </c>
      <c r="B97" s="33" t="s">
        <v>214</v>
      </c>
      <c r="C97" s="34"/>
      <c r="D97" s="34">
        <v>0</v>
      </c>
      <c r="E97" s="34">
        <v>13244.85</v>
      </c>
      <c r="F97" s="34">
        <v>15000</v>
      </c>
      <c r="G97" s="35" t="str">
        <f>IF(C97&lt;&gt;0,E97/C97,"-")</f>
        <v>-</v>
      </c>
      <c r="H97" s="35">
        <f>IF(F97&lt;&gt;0,E97/F97,"-")</f>
        <v>0.88299000000000005</v>
      </c>
    </row>
    <row r="98" spans="1:8" ht="20.25" hidden="1" customHeight="1" x14ac:dyDescent="0.3">
      <c r="A98" s="12"/>
      <c r="B98" s="11"/>
      <c r="C98" s="13"/>
      <c r="D98" s="20"/>
      <c r="E98" s="20"/>
      <c r="F98" s="20"/>
      <c r="G98" s="21"/>
      <c r="H98" s="21"/>
    </row>
    <row r="99" spans="1:8" ht="20.25" hidden="1" customHeight="1" x14ac:dyDescent="0.3">
      <c r="A99" s="12"/>
      <c r="B99" s="11"/>
      <c r="C99" s="13"/>
      <c r="D99" s="20"/>
      <c r="E99" s="20"/>
      <c r="F99" s="20"/>
      <c r="G99" s="21"/>
      <c r="H99" s="21"/>
    </row>
    <row r="100" spans="1:8" ht="20.25" hidden="1" customHeight="1" x14ac:dyDescent="0.3">
      <c r="A100" s="12"/>
      <c r="B100" s="11"/>
      <c r="C100" s="13"/>
      <c r="D100" s="20"/>
      <c r="E100" s="20"/>
      <c r="F100" s="20"/>
      <c r="G100" s="21"/>
      <c r="H100" s="21"/>
    </row>
    <row r="101" spans="1:8" ht="20.25" hidden="1" customHeight="1" x14ac:dyDescent="0.3">
      <c r="A101" s="12"/>
      <c r="B101" s="11"/>
      <c r="C101" s="13"/>
      <c r="D101" s="20"/>
      <c r="E101" s="20"/>
      <c r="F101" s="20"/>
      <c r="G101" s="21"/>
      <c r="H101" s="21"/>
    </row>
    <row r="102" spans="1:8" ht="20.25" hidden="1" customHeight="1" x14ac:dyDescent="0.3">
      <c r="A102" s="4"/>
      <c r="B102" s="4"/>
      <c r="C102" s="20"/>
      <c r="D102" s="20"/>
      <c r="E102" s="20"/>
      <c r="F102" s="20"/>
      <c r="G102" s="21"/>
      <c r="H102" s="21"/>
    </row>
    <row r="103" spans="1:8" ht="20.25" hidden="1" customHeight="1" x14ac:dyDescent="0.3">
      <c r="A103" s="4"/>
      <c r="B103" s="4"/>
      <c r="C103" s="20"/>
      <c r="D103" s="20"/>
      <c r="E103" s="20"/>
      <c r="F103" s="20"/>
      <c r="G103" s="21"/>
      <c r="H103" s="21"/>
    </row>
    <row r="104" spans="1:8" ht="20.25" customHeight="1" x14ac:dyDescent="0.25">
      <c r="A104" s="7" t="s">
        <v>72</v>
      </c>
      <c r="B104" s="36"/>
      <c r="C104" s="8">
        <f>SUBTOTAL(9,C17:C103)</f>
        <v>706300.79</v>
      </c>
      <c r="D104" s="8">
        <f>SUBTOTAL(9,D17:D103)</f>
        <v>980592.55</v>
      </c>
      <c r="E104" s="8">
        <f>SUBTOTAL(9,E17:E103)</f>
        <v>1160270.7800000003</v>
      </c>
      <c r="F104" s="8">
        <f>SUBTOTAL(9,F17:F103)</f>
        <v>1175272.3799999999</v>
      </c>
      <c r="G104" s="9">
        <f>IF(C104&lt;&gt;0,E104/C104,"-")</f>
        <v>1.642743143470079</v>
      </c>
      <c r="H104" s="9">
        <f>IF(F104&lt;&gt;0,E104/F104,"-")</f>
        <v>0.98723563979270945</v>
      </c>
    </row>
    <row r="105" spans="1:8" x14ac:dyDescent="0.25">
      <c r="B105" s="37"/>
      <c r="C105" s="38"/>
      <c r="D105" s="38"/>
      <c r="E105" s="38"/>
      <c r="F105" s="38"/>
      <c r="G105" s="39"/>
      <c r="H105" s="39"/>
    </row>
    <row r="106" spans="1:8" ht="63.75" customHeight="1" x14ac:dyDescent="0.25">
      <c r="A106" s="40" t="str">
        <f>A6</f>
        <v>Brojčana oznaka i naziv</v>
      </c>
      <c r="B106" s="41"/>
      <c r="C106" s="6" t="str">
        <f t="shared" ref="C106:H106" si="0">C6</f>
        <v>Izvršenje 2022.</v>
      </c>
      <c r="D106" s="6" t="str">
        <f t="shared" si="0"/>
        <v xml:space="preserve">Izvorni plan </v>
      </c>
      <c r="E106" s="6" t="str">
        <f t="shared" si="0"/>
        <v>Izvršenje 2023.</v>
      </c>
      <c r="F106" s="6" t="str">
        <f t="shared" si="0"/>
        <v xml:space="preserve">Tekući plan 2023. (III Rebalans) </v>
      </c>
      <c r="G106" s="42" t="str">
        <f t="shared" si="0"/>
        <v>Indeks izvršenje / izvršenje prethodne godine</v>
      </c>
      <c r="H106" s="42" t="str">
        <f t="shared" si="0"/>
        <v>Indeks izvršenje /tekući plan</v>
      </c>
    </row>
    <row r="107" spans="1:8" s="10" customFormat="1" ht="409.6" hidden="1" customHeight="1" x14ac:dyDescent="0.25">
      <c r="A107" s="7" t="s">
        <v>204</v>
      </c>
      <c r="B107" s="43" t="s">
        <v>205</v>
      </c>
      <c r="C107" s="8">
        <f>SUBTOTAL(9,C108:C131)</f>
        <v>361399.03999999998</v>
      </c>
      <c r="D107" s="8">
        <f>SUBTOTAL(9,D108:D131)</f>
        <v>634830.01</v>
      </c>
      <c r="E107" s="8">
        <f>SUBTOTAL(9,E108:E131)</f>
        <v>676577.6</v>
      </c>
      <c r="F107" s="8">
        <f>SUBTOTAL(9,F108:F131)</f>
        <v>694426.74</v>
      </c>
      <c r="G107" s="9">
        <f>IF(C107&lt;&gt;0,E107/C107,"-")</f>
        <v>1.8721067991768878</v>
      </c>
      <c r="H107" s="9">
        <f>IF(F107&lt;&gt;0,E107/F107,"-")</f>
        <v>0.97429658310680833</v>
      </c>
    </row>
    <row r="108" spans="1:8" ht="30" hidden="1" customHeight="1" x14ac:dyDescent="0.3">
      <c r="A108" s="19"/>
      <c r="B108" s="5"/>
      <c r="C108" s="20"/>
      <c r="D108" s="20"/>
      <c r="E108" s="20"/>
      <c r="F108" s="44"/>
      <c r="G108" s="45"/>
      <c r="H108" s="45"/>
    </row>
    <row r="109" spans="1:8" s="10" customFormat="1" ht="409.6" hidden="1" customHeight="1" x14ac:dyDescent="0.25">
      <c r="A109" s="15" t="s">
        <v>204</v>
      </c>
      <c r="B109" s="46" t="s">
        <v>205</v>
      </c>
      <c r="C109" s="16">
        <f>SUBTOTAL(9,C110:C130)</f>
        <v>361399.03999999998</v>
      </c>
      <c r="D109" s="16">
        <f>SUBTOTAL(9,D110:D130)</f>
        <v>634830.01</v>
      </c>
      <c r="E109" s="16">
        <f>SUBTOTAL(9,E110:E130)</f>
        <v>676577.6</v>
      </c>
      <c r="F109" s="16">
        <f>SUBTOTAL(9,F110:F130)</f>
        <v>694426.74</v>
      </c>
      <c r="G109" s="17">
        <f>IF(C109&lt;&gt;0,E109/C109,"-")</f>
        <v>1.8721067991768878</v>
      </c>
      <c r="H109" s="17">
        <f>IF(F109&lt;&gt;0,E109/F109,"-")</f>
        <v>0.97429658310680833</v>
      </c>
    </row>
    <row r="110" spans="1:8" ht="30" hidden="1" customHeight="1" x14ac:dyDescent="0.25">
      <c r="A110" s="47"/>
      <c r="B110" s="1"/>
      <c r="C110" s="48"/>
      <c r="D110" s="48"/>
      <c r="E110" s="48"/>
      <c r="F110" s="44"/>
      <c r="G110" s="45"/>
      <c r="H110" s="45"/>
    </row>
    <row r="111" spans="1:8" s="10" customFormat="1" ht="409.6" hidden="1" customHeight="1" x14ac:dyDescent="0.25">
      <c r="A111" s="49" t="s">
        <v>204</v>
      </c>
      <c r="B111" s="50" t="s">
        <v>205</v>
      </c>
      <c r="C111" s="51">
        <f>SUBTOTAL(9,C112:C129)</f>
        <v>361399.03999999998</v>
      </c>
      <c r="D111" s="51">
        <f>SUBTOTAL(9,D112:D129)</f>
        <v>634830.01</v>
      </c>
      <c r="E111" s="51">
        <f>SUBTOTAL(9,E112:E129)</f>
        <v>676577.6</v>
      </c>
      <c r="F111" s="51">
        <f>SUBTOTAL(9,F112:F129)</f>
        <v>694426.74</v>
      </c>
      <c r="G111" s="52">
        <f>IF(C111&lt;&gt;0,E111/C111,"-")</f>
        <v>1.8721067991768878</v>
      </c>
      <c r="H111" s="52">
        <f>IF(F111&lt;&gt;0,E111/F111,"-")</f>
        <v>0.97429658310680833</v>
      </c>
    </row>
    <row r="112" spans="1:8" ht="30" hidden="1" customHeight="1" x14ac:dyDescent="0.25">
      <c r="A112" s="47"/>
      <c r="B112" s="37"/>
      <c r="C112" s="38"/>
      <c r="D112" s="13"/>
      <c r="E112" s="13"/>
      <c r="F112" s="44"/>
      <c r="G112" s="45"/>
      <c r="H112" s="45"/>
    </row>
    <row r="113" spans="1:8" ht="409.6" hidden="1" customHeight="1" x14ac:dyDescent="0.25">
      <c r="A113" s="53" t="s">
        <v>204</v>
      </c>
      <c r="B113" s="54" t="s">
        <v>205</v>
      </c>
      <c r="C113" s="55">
        <f>SUBTOTAL(9,C114:C128)</f>
        <v>361399.03999999998</v>
      </c>
      <c r="D113" s="55">
        <f>SUBTOTAL(9,D114:D128)</f>
        <v>634830.01</v>
      </c>
      <c r="E113" s="55">
        <f>SUBTOTAL(9,E114:E128)</f>
        <v>676577.6</v>
      </c>
      <c r="F113" s="55">
        <f>SUBTOTAL(9,F114:F128)</f>
        <v>694426.74</v>
      </c>
      <c r="G113" s="56">
        <f>IF(C113&lt;&gt;0,E113/C113,"-")</f>
        <v>1.8721067991768878</v>
      </c>
      <c r="H113" s="56">
        <f>IF(F113&lt;&gt;0,E113/F113,"-")</f>
        <v>0.97429658310680833</v>
      </c>
    </row>
    <row r="114" spans="1:8" ht="30" hidden="1" customHeight="1" x14ac:dyDescent="0.25">
      <c r="A114" s="47"/>
      <c r="B114" s="37"/>
      <c r="C114" s="38"/>
      <c r="D114" s="57"/>
      <c r="E114" s="57"/>
      <c r="F114" s="44"/>
      <c r="G114" s="45"/>
      <c r="H114" s="45"/>
    </row>
    <row r="115" spans="1:8" ht="409.6" hidden="1" customHeight="1" x14ac:dyDescent="0.25">
      <c r="A115" s="58" t="s">
        <v>204</v>
      </c>
      <c r="B115" s="59" t="s">
        <v>205</v>
      </c>
      <c r="C115" s="60">
        <f>SUBTOTAL(9,C116:C127)</f>
        <v>361399.03999999998</v>
      </c>
      <c r="D115" s="60">
        <f>SUBTOTAL(9,D116:D127)</f>
        <v>634830.01</v>
      </c>
      <c r="E115" s="60">
        <f>SUBTOTAL(9,E116:E127)</f>
        <v>676577.6</v>
      </c>
      <c r="F115" s="60">
        <f>SUBTOTAL(9,F116:F127)</f>
        <v>694426.74</v>
      </c>
      <c r="G115" s="61">
        <f>IF(C115&lt;&gt;0,E115/C115,"-")</f>
        <v>1.8721067991768878</v>
      </c>
      <c r="H115" s="61">
        <f>IF(F115&lt;&gt;0,E115/F115,"-")</f>
        <v>0.97429658310680833</v>
      </c>
    </row>
    <row r="116" spans="1:8" ht="30" hidden="1" customHeight="1" x14ac:dyDescent="0.25">
      <c r="A116" s="47"/>
      <c r="B116" s="37"/>
      <c r="C116" s="38"/>
      <c r="D116" s="62"/>
      <c r="E116" s="62"/>
      <c r="F116" s="44"/>
      <c r="G116" s="45"/>
      <c r="H116" s="45"/>
    </row>
    <row r="117" spans="1:8" ht="409.6" hidden="1" customHeight="1" x14ac:dyDescent="0.25">
      <c r="A117" s="63" t="s">
        <v>204</v>
      </c>
      <c r="B117" s="64" t="s">
        <v>205</v>
      </c>
      <c r="C117" s="65">
        <f>SUBTOTAL(9,C118:C126)</f>
        <v>361399.03999999998</v>
      </c>
      <c r="D117" s="65">
        <f>SUBTOTAL(9,D118:D126)</f>
        <v>634830.01</v>
      </c>
      <c r="E117" s="65">
        <f>SUBTOTAL(9,E118:E126)</f>
        <v>676577.6</v>
      </c>
      <c r="F117" s="65">
        <f>SUBTOTAL(9,F118:F126)</f>
        <v>694426.74</v>
      </c>
      <c r="G117" s="66">
        <f>IF(C117&lt;&gt;0,E117/C117,"-")</f>
        <v>1.8721067991768878</v>
      </c>
      <c r="H117" s="66">
        <f>IF(F117&lt;&gt;0,E117/F117,"-")</f>
        <v>0.97429658310680833</v>
      </c>
    </row>
    <row r="118" spans="1:8" ht="30" hidden="1" customHeight="1" x14ac:dyDescent="0.25">
      <c r="A118" s="47"/>
      <c r="B118" s="37"/>
      <c r="C118" s="38"/>
      <c r="D118" s="67"/>
      <c r="E118" s="67"/>
      <c r="F118" s="44"/>
      <c r="G118" s="45"/>
      <c r="H118" s="45"/>
    </row>
    <row r="119" spans="1:8" ht="409.6" hidden="1" customHeight="1" x14ac:dyDescent="0.25">
      <c r="A119" s="68" t="s">
        <v>204</v>
      </c>
      <c r="B119" s="69" t="s">
        <v>205</v>
      </c>
      <c r="C119" s="70">
        <f>SUBTOTAL(9,C120:C125)</f>
        <v>361399.03999999998</v>
      </c>
      <c r="D119" s="70">
        <f>SUBTOTAL(9,D120:D125)</f>
        <v>634830.01</v>
      </c>
      <c r="E119" s="70">
        <f>SUBTOTAL(9,E120:E125)</f>
        <v>676577.6</v>
      </c>
      <c r="F119" s="70">
        <f>SUBTOTAL(9,F120:F125)</f>
        <v>694426.74</v>
      </c>
      <c r="G119" s="71">
        <f>IF(C119&lt;&gt;0,E119/C119,"-")</f>
        <v>1.8721067991768878</v>
      </c>
      <c r="H119" s="71">
        <f>IF(F119&lt;&gt;0,E119/F119,"-")</f>
        <v>0.97429658310680833</v>
      </c>
    </row>
    <row r="120" spans="1:8" ht="22.5" hidden="1" customHeight="1" x14ac:dyDescent="0.25">
      <c r="A120" s="47"/>
      <c r="B120" s="37"/>
      <c r="C120" s="38"/>
      <c r="D120" s="67"/>
      <c r="E120" s="67"/>
      <c r="F120" s="67"/>
      <c r="G120" s="72"/>
      <c r="H120" s="72"/>
    </row>
    <row r="121" spans="1:8" ht="409.6" hidden="1" customHeight="1" x14ac:dyDescent="0.25">
      <c r="A121" s="73" t="s">
        <v>204</v>
      </c>
      <c r="B121" s="74" t="s">
        <v>205</v>
      </c>
      <c r="C121" s="67">
        <f>SUBTOTAL(9,C122:C124)</f>
        <v>361399.03999999998</v>
      </c>
      <c r="D121" s="67">
        <f>SUBTOTAL(9,D122:D124)</f>
        <v>634830.01</v>
      </c>
      <c r="E121" s="67">
        <f>SUBTOTAL(9,E122:E124)</f>
        <v>676577.6</v>
      </c>
      <c r="F121" s="67">
        <f>SUBTOTAL(9,F122:F124)</f>
        <v>694426.74</v>
      </c>
      <c r="G121" s="72">
        <f>IF(C121&lt;&gt;0,E121/C121,"-")</f>
        <v>1.8721067991768878</v>
      </c>
      <c r="H121" s="72">
        <f>IF(F121&lt;&gt;0,E121/F121,"-")</f>
        <v>0.97429658310680833</v>
      </c>
    </row>
    <row r="122" spans="1:8" ht="30" hidden="1" customHeight="1" x14ac:dyDescent="0.25">
      <c r="A122" s="47"/>
      <c r="B122" s="37"/>
      <c r="C122" s="38"/>
      <c r="D122" s="75"/>
      <c r="E122" s="75"/>
      <c r="F122" s="44"/>
      <c r="G122" s="45"/>
      <c r="H122" s="45"/>
    </row>
    <row r="123" spans="1:8" ht="15" customHeight="1" x14ac:dyDescent="0.25">
      <c r="A123" s="33" t="s">
        <v>204</v>
      </c>
      <c r="B123" s="76" t="s">
        <v>205</v>
      </c>
      <c r="C123" s="34">
        <v>361399.03999999998</v>
      </c>
      <c r="D123" s="34">
        <v>634830.01</v>
      </c>
      <c r="E123" s="34">
        <v>676577.6</v>
      </c>
      <c r="F123" s="34">
        <v>694426.74</v>
      </c>
      <c r="G123" s="35">
        <f>IF(C123&lt;&gt;0,0/C123,"-")</f>
        <v>0</v>
      </c>
      <c r="H123" s="35">
        <f>IF(F123&lt;&gt;0,E123/F123,"-")</f>
        <v>0.97429658310680833</v>
      </c>
    </row>
    <row r="124" spans="1:8" hidden="1" x14ac:dyDescent="0.25">
      <c r="A124" s="37"/>
      <c r="B124" s="37"/>
      <c r="C124" s="38"/>
      <c r="D124" s="34"/>
      <c r="E124" s="34"/>
      <c r="F124" s="34"/>
      <c r="G124" s="35"/>
      <c r="H124" s="35"/>
    </row>
    <row r="125" spans="1:8" hidden="1" x14ac:dyDescent="0.25">
      <c r="A125" s="37"/>
      <c r="B125" s="37"/>
      <c r="C125" s="38"/>
      <c r="D125" s="38"/>
      <c r="E125" s="38"/>
      <c r="F125" s="44"/>
      <c r="G125" s="45"/>
      <c r="H125" s="45"/>
    </row>
    <row r="126" spans="1:8" ht="20.100000000000001" hidden="1" customHeight="1" x14ac:dyDescent="0.25">
      <c r="A126" s="37"/>
      <c r="B126" s="37"/>
      <c r="C126" s="38"/>
      <c r="D126" s="38"/>
      <c r="E126" s="38"/>
      <c r="F126" s="44"/>
      <c r="G126" s="45"/>
      <c r="H126" s="45"/>
    </row>
    <row r="127" spans="1:8" ht="20.100000000000001" hidden="1" customHeight="1" x14ac:dyDescent="0.25">
      <c r="A127" s="37"/>
      <c r="B127" s="37"/>
      <c r="C127" s="38"/>
      <c r="D127" s="38"/>
      <c r="E127" s="38"/>
      <c r="F127" s="44"/>
      <c r="G127" s="45"/>
      <c r="H127" s="45"/>
    </row>
    <row r="128" spans="1:8" ht="20.100000000000001" hidden="1" customHeight="1" x14ac:dyDescent="0.25">
      <c r="A128" s="37"/>
      <c r="B128" s="37"/>
      <c r="C128" s="38"/>
      <c r="D128" s="38"/>
      <c r="E128" s="38"/>
      <c r="F128" s="44"/>
      <c r="G128" s="45"/>
      <c r="H128" s="45"/>
    </row>
    <row r="129" spans="1:8" ht="20.100000000000001" hidden="1" customHeight="1" x14ac:dyDescent="0.25">
      <c r="A129" s="37"/>
      <c r="B129" s="37"/>
      <c r="C129" s="38"/>
      <c r="D129" s="38"/>
      <c r="E129" s="38"/>
      <c r="F129" s="44"/>
      <c r="G129" s="45"/>
      <c r="H129" s="45"/>
    </row>
    <row r="130" spans="1:8" ht="20.100000000000001" hidden="1" customHeight="1" x14ac:dyDescent="0.25">
      <c r="A130" s="37"/>
      <c r="B130" s="37"/>
      <c r="C130" s="38"/>
      <c r="D130" s="38"/>
      <c r="E130" s="38"/>
      <c r="F130" s="44"/>
      <c r="G130" s="45"/>
      <c r="H130" s="45"/>
    </row>
    <row r="131" spans="1:8" hidden="1" x14ac:dyDescent="0.25">
      <c r="A131" s="37"/>
      <c r="B131" s="37"/>
      <c r="C131" s="38"/>
      <c r="D131" s="38"/>
      <c r="E131" s="38"/>
      <c r="F131" s="44"/>
      <c r="G131" s="45"/>
      <c r="H131" s="45"/>
    </row>
    <row r="132" spans="1:8" s="10" customFormat="1" ht="409.6" hidden="1" customHeight="1" x14ac:dyDescent="0.25">
      <c r="A132" s="7" t="s">
        <v>75</v>
      </c>
      <c r="B132" s="43" t="s">
        <v>206</v>
      </c>
      <c r="C132" s="8">
        <f>SUBTOTAL(9,C133:C156)</f>
        <v>60059.47</v>
      </c>
      <c r="D132" s="8">
        <f>SUBTOTAL(9,D133:D156)</f>
        <v>185973.87</v>
      </c>
      <c r="E132" s="8">
        <f>SUBTOTAL(9,E133:E156)</f>
        <v>46968.26</v>
      </c>
      <c r="F132" s="8">
        <f>SUBTOTAL(9,F133:F156)</f>
        <v>55017</v>
      </c>
      <c r="G132" s="9">
        <f>IF(C132&lt;&gt;0,E132/C132,"-")</f>
        <v>0.78202921204599374</v>
      </c>
      <c r="H132" s="9">
        <f>IF(F132&lt;&gt;0,E132/F132,"-")</f>
        <v>0.85370449133904069</v>
      </c>
    </row>
    <row r="133" spans="1:8" ht="30" hidden="1" customHeight="1" x14ac:dyDescent="0.3">
      <c r="A133" s="19"/>
      <c r="B133" s="5"/>
      <c r="C133" s="20"/>
      <c r="D133" s="20"/>
      <c r="E133" s="20"/>
      <c r="F133" s="44"/>
      <c r="G133" s="45"/>
      <c r="H133" s="45"/>
    </row>
    <row r="134" spans="1:8" s="10" customFormat="1" ht="409.6" hidden="1" customHeight="1" x14ac:dyDescent="0.25">
      <c r="A134" s="15" t="s">
        <v>75</v>
      </c>
      <c r="B134" s="46" t="s">
        <v>206</v>
      </c>
      <c r="C134" s="16">
        <f>SUBTOTAL(9,C135:C155)</f>
        <v>60059.47</v>
      </c>
      <c r="D134" s="16">
        <f>SUBTOTAL(9,D135:D155)</f>
        <v>185973.87</v>
      </c>
      <c r="E134" s="16">
        <f>SUBTOTAL(9,E135:E155)</f>
        <v>46968.26</v>
      </c>
      <c r="F134" s="16">
        <f>SUBTOTAL(9,F135:F155)</f>
        <v>55017</v>
      </c>
      <c r="G134" s="17">
        <f>IF(C134&lt;&gt;0,E134/C134,"-")</f>
        <v>0.78202921204599374</v>
      </c>
      <c r="H134" s="17">
        <f>IF(F134&lt;&gt;0,E134/F134,"-")</f>
        <v>0.85370449133904069</v>
      </c>
    </row>
    <row r="135" spans="1:8" ht="30" hidden="1" customHeight="1" x14ac:dyDescent="0.25">
      <c r="A135" s="47"/>
      <c r="B135" s="1"/>
      <c r="C135" s="48"/>
      <c r="D135" s="48"/>
      <c r="E135" s="48"/>
      <c r="F135" s="44"/>
      <c r="G135" s="45"/>
      <c r="H135" s="45"/>
    </row>
    <row r="136" spans="1:8" s="10" customFormat="1" ht="409.6" hidden="1" customHeight="1" x14ac:dyDescent="0.25">
      <c r="A136" s="49" t="s">
        <v>75</v>
      </c>
      <c r="B136" s="50" t="s">
        <v>206</v>
      </c>
      <c r="C136" s="51">
        <f>SUBTOTAL(9,C137:C154)</f>
        <v>60059.47</v>
      </c>
      <c r="D136" s="51">
        <f>SUBTOTAL(9,D137:D154)</f>
        <v>185973.87</v>
      </c>
      <c r="E136" s="51">
        <f>SUBTOTAL(9,E137:E154)</f>
        <v>46968.26</v>
      </c>
      <c r="F136" s="51">
        <f>SUBTOTAL(9,F137:F154)</f>
        <v>55017</v>
      </c>
      <c r="G136" s="52">
        <f>IF(C136&lt;&gt;0,E136/C136,"-")</f>
        <v>0.78202921204599374</v>
      </c>
      <c r="H136" s="52">
        <f>IF(F136&lt;&gt;0,E136/F136,"-")</f>
        <v>0.85370449133904069</v>
      </c>
    </row>
    <row r="137" spans="1:8" ht="30" hidden="1" customHeight="1" x14ac:dyDescent="0.25">
      <c r="A137" s="47"/>
      <c r="B137" s="37"/>
      <c r="C137" s="38"/>
      <c r="D137" s="13"/>
      <c r="E137" s="13"/>
      <c r="F137" s="44"/>
      <c r="G137" s="45"/>
      <c r="H137" s="45"/>
    </row>
    <row r="138" spans="1:8" ht="409.6" hidden="1" customHeight="1" x14ac:dyDescent="0.25">
      <c r="A138" s="53" t="s">
        <v>75</v>
      </c>
      <c r="B138" s="54" t="s">
        <v>206</v>
      </c>
      <c r="C138" s="55">
        <f>SUBTOTAL(9,C139:C153)</f>
        <v>60059.47</v>
      </c>
      <c r="D138" s="55">
        <f>SUBTOTAL(9,D139:D153)</f>
        <v>185973.87</v>
      </c>
      <c r="E138" s="55">
        <f>SUBTOTAL(9,E139:E153)</f>
        <v>46968.26</v>
      </c>
      <c r="F138" s="55">
        <f>SUBTOTAL(9,F139:F153)</f>
        <v>55017</v>
      </c>
      <c r="G138" s="56">
        <f>IF(C138&lt;&gt;0,E138/C138,"-")</f>
        <v>0.78202921204599374</v>
      </c>
      <c r="H138" s="56">
        <f>IF(F138&lt;&gt;0,E138/F138,"-")</f>
        <v>0.85370449133904069</v>
      </c>
    </row>
    <row r="139" spans="1:8" ht="30" hidden="1" customHeight="1" x14ac:dyDescent="0.25">
      <c r="A139" s="47"/>
      <c r="B139" s="37"/>
      <c r="C139" s="38"/>
      <c r="D139" s="57"/>
      <c r="E139" s="57"/>
      <c r="F139" s="44"/>
      <c r="G139" s="45"/>
      <c r="H139" s="45"/>
    </row>
    <row r="140" spans="1:8" ht="409.6" hidden="1" customHeight="1" x14ac:dyDescent="0.25">
      <c r="A140" s="58" t="s">
        <v>75</v>
      </c>
      <c r="B140" s="59" t="s">
        <v>206</v>
      </c>
      <c r="C140" s="60">
        <f>SUBTOTAL(9,C141:C152)</f>
        <v>60059.47</v>
      </c>
      <c r="D140" s="60">
        <f>SUBTOTAL(9,D141:D152)</f>
        <v>185973.87</v>
      </c>
      <c r="E140" s="60">
        <f>SUBTOTAL(9,E141:E152)</f>
        <v>46968.26</v>
      </c>
      <c r="F140" s="60">
        <f>SUBTOTAL(9,F141:F152)</f>
        <v>55017</v>
      </c>
      <c r="G140" s="61">
        <f>IF(C140&lt;&gt;0,E140/C140,"-")</f>
        <v>0.78202921204599374</v>
      </c>
      <c r="H140" s="61">
        <f>IF(F140&lt;&gt;0,E140/F140,"-")</f>
        <v>0.85370449133904069</v>
      </c>
    </row>
    <row r="141" spans="1:8" ht="30" hidden="1" customHeight="1" x14ac:dyDescent="0.25">
      <c r="A141" s="47"/>
      <c r="B141" s="37"/>
      <c r="C141" s="38"/>
      <c r="D141" s="62"/>
      <c r="E141" s="62"/>
      <c r="F141" s="44"/>
      <c r="G141" s="45"/>
      <c r="H141" s="45"/>
    </row>
    <row r="142" spans="1:8" ht="409.6" hidden="1" customHeight="1" x14ac:dyDescent="0.25">
      <c r="A142" s="63" t="s">
        <v>75</v>
      </c>
      <c r="B142" s="64" t="s">
        <v>206</v>
      </c>
      <c r="C142" s="65">
        <f>SUBTOTAL(9,C143:C151)</f>
        <v>60059.47</v>
      </c>
      <c r="D142" s="65">
        <f>SUBTOTAL(9,D143:D151)</f>
        <v>185973.87</v>
      </c>
      <c r="E142" s="65">
        <f>SUBTOTAL(9,E143:E151)</f>
        <v>46968.26</v>
      </c>
      <c r="F142" s="65">
        <f>SUBTOTAL(9,F143:F151)</f>
        <v>55017</v>
      </c>
      <c r="G142" s="66">
        <f>IF(C142&lt;&gt;0,E142/C142,"-")</f>
        <v>0.78202921204599374</v>
      </c>
      <c r="H142" s="66">
        <f>IF(F142&lt;&gt;0,E142/F142,"-")</f>
        <v>0.85370449133904069</v>
      </c>
    </row>
    <row r="143" spans="1:8" ht="30" hidden="1" customHeight="1" x14ac:dyDescent="0.25">
      <c r="A143" s="47"/>
      <c r="B143" s="37"/>
      <c r="C143" s="38"/>
      <c r="D143" s="67"/>
      <c r="E143" s="67"/>
      <c r="F143" s="44"/>
      <c r="G143" s="45"/>
      <c r="H143" s="45"/>
    </row>
    <row r="144" spans="1:8" ht="409.6" hidden="1" customHeight="1" x14ac:dyDescent="0.25">
      <c r="A144" s="68" t="s">
        <v>75</v>
      </c>
      <c r="B144" s="69" t="s">
        <v>206</v>
      </c>
      <c r="C144" s="70">
        <f>SUBTOTAL(9,C145:C150)</f>
        <v>60059.47</v>
      </c>
      <c r="D144" s="70">
        <f>SUBTOTAL(9,D145:D150)</f>
        <v>185973.87</v>
      </c>
      <c r="E144" s="70">
        <f>SUBTOTAL(9,E145:E150)</f>
        <v>46968.26</v>
      </c>
      <c r="F144" s="70">
        <f>SUBTOTAL(9,F145:F150)</f>
        <v>55017</v>
      </c>
      <c r="G144" s="71">
        <f>IF(C144&lt;&gt;0,E144/C144,"-")</f>
        <v>0.78202921204599374</v>
      </c>
      <c r="H144" s="71">
        <f>IF(F144&lt;&gt;0,E144/F144,"-")</f>
        <v>0.85370449133904069</v>
      </c>
    </row>
    <row r="145" spans="1:8" ht="22.5" hidden="1" customHeight="1" x14ac:dyDescent="0.25">
      <c r="A145" s="47"/>
      <c r="B145" s="37"/>
      <c r="C145" s="38"/>
      <c r="D145" s="67"/>
      <c r="E145" s="67"/>
      <c r="F145" s="67"/>
      <c r="G145" s="72"/>
      <c r="H145" s="72"/>
    </row>
    <row r="146" spans="1:8" ht="409.6" hidden="1" customHeight="1" x14ac:dyDescent="0.25">
      <c r="A146" s="73" t="s">
        <v>75</v>
      </c>
      <c r="B146" s="74" t="s">
        <v>206</v>
      </c>
      <c r="C146" s="67">
        <f>SUBTOTAL(9,C147:C149)</f>
        <v>60059.47</v>
      </c>
      <c r="D146" s="67">
        <f>SUBTOTAL(9,D147:D149)</f>
        <v>185973.87</v>
      </c>
      <c r="E146" s="67">
        <f>SUBTOTAL(9,E147:E149)</f>
        <v>46968.26</v>
      </c>
      <c r="F146" s="67">
        <f>SUBTOTAL(9,F147:F149)</f>
        <v>55017</v>
      </c>
      <c r="G146" s="72">
        <f>IF(C146&lt;&gt;0,E146/C146,"-")</f>
        <v>0.78202921204599374</v>
      </c>
      <c r="H146" s="72">
        <f>IF(F146&lt;&gt;0,E146/F146,"-")</f>
        <v>0.85370449133904069</v>
      </c>
    </row>
    <row r="147" spans="1:8" ht="30" hidden="1" customHeight="1" x14ac:dyDescent="0.25">
      <c r="A147" s="47"/>
      <c r="B147" s="37"/>
      <c r="C147" s="38"/>
      <c r="D147" s="75"/>
      <c r="E147" s="75"/>
      <c r="F147" s="44"/>
      <c r="G147" s="45"/>
      <c r="H147" s="45"/>
    </row>
    <row r="148" spans="1:8" ht="15" customHeight="1" x14ac:dyDescent="0.25">
      <c r="A148" s="33" t="s">
        <v>75</v>
      </c>
      <c r="B148" s="76" t="s">
        <v>206</v>
      </c>
      <c r="C148" s="34">
        <v>60059.47</v>
      </c>
      <c r="D148" s="34">
        <v>185973.87</v>
      </c>
      <c r="E148" s="34">
        <v>46968.26</v>
      </c>
      <c r="F148" s="34">
        <v>55017</v>
      </c>
      <c r="G148" s="35">
        <f>IF(C148&lt;&gt;0,0/C148,"-")</f>
        <v>0</v>
      </c>
      <c r="H148" s="35">
        <f>IF(F148&lt;&gt;0,E148/F148,"-")</f>
        <v>0.85370449133904069</v>
      </c>
    </row>
    <row r="149" spans="1:8" hidden="1" x14ac:dyDescent="0.25">
      <c r="A149" s="37"/>
      <c r="B149" s="37"/>
      <c r="C149" s="38"/>
      <c r="D149" s="34"/>
      <c r="E149" s="34"/>
      <c r="F149" s="34"/>
      <c r="G149" s="35"/>
      <c r="H149" s="35"/>
    </row>
    <row r="150" spans="1:8" hidden="1" x14ac:dyDescent="0.25">
      <c r="A150" s="37"/>
      <c r="B150" s="37"/>
      <c r="C150" s="38"/>
      <c r="D150" s="38"/>
      <c r="E150" s="38"/>
      <c r="F150" s="44"/>
      <c r="G150" s="45"/>
      <c r="H150" s="45"/>
    </row>
    <row r="151" spans="1:8" ht="20.100000000000001" hidden="1" customHeight="1" x14ac:dyDescent="0.25">
      <c r="A151" s="37"/>
      <c r="B151" s="37"/>
      <c r="C151" s="38"/>
      <c r="D151" s="38"/>
      <c r="E151" s="38"/>
      <c r="F151" s="44"/>
      <c r="G151" s="45"/>
      <c r="H151" s="45"/>
    </row>
    <row r="152" spans="1:8" ht="20.100000000000001" hidden="1" customHeight="1" x14ac:dyDescent="0.25">
      <c r="A152" s="37"/>
      <c r="B152" s="37"/>
      <c r="C152" s="38"/>
      <c r="D152" s="38"/>
      <c r="E152" s="38"/>
      <c r="F152" s="44"/>
      <c r="G152" s="45"/>
      <c r="H152" s="45"/>
    </row>
    <row r="153" spans="1:8" ht="20.100000000000001" hidden="1" customHeight="1" x14ac:dyDescent="0.25">
      <c r="A153" s="37"/>
      <c r="B153" s="37"/>
      <c r="C153" s="38"/>
      <c r="D153" s="38"/>
      <c r="E153" s="38"/>
      <c r="F153" s="44"/>
      <c r="G153" s="45"/>
      <c r="H153" s="45"/>
    </row>
    <row r="154" spans="1:8" ht="20.100000000000001" hidden="1" customHeight="1" x14ac:dyDescent="0.25">
      <c r="A154" s="37"/>
      <c r="B154" s="37"/>
      <c r="C154" s="38"/>
      <c r="D154" s="38"/>
      <c r="E154" s="38"/>
      <c r="F154" s="44"/>
      <c r="G154" s="45"/>
      <c r="H154" s="45"/>
    </row>
    <row r="155" spans="1:8" ht="20.100000000000001" hidden="1" customHeight="1" x14ac:dyDescent="0.25">
      <c r="A155" s="37"/>
      <c r="B155" s="37"/>
      <c r="C155" s="38"/>
      <c r="D155" s="38"/>
      <c r="E155" s="38"/>
      <c r="F155" s="44"/>
      <c r="G155" s="45"/>
      <c r="H155" s="45"/>
    </row>
    <row r="156" spans="1:8" hidden="1" x14ac:dyDescent="0.25">
      <c r="A156" s="37"/>
      <c r="B156" s="37"/>
      <c r="C156" s="38"/>
      <c r="D156" s="38"/>
      <c r="E156" s="38"/>
      <c r="F156" s="44"/>
      <c r="G156" s="45"/>
      <c r="H156" s="45"/>
    </row>
    <row r="157" spans="1:8" s="10" customFormat="1" ht="409.6" hidden="1" customHeight="1" x14ac:dyDescent="0.25">
      <c r="A157" s="7" t="s">
        <v>207</v>
      </c>
      <c r="B157" s="43" t="s">
        <v>208</v>
      </c>
      <c r="C157" s="8">
        <f>SUBTOTAL(9,C158:C181)</f>
        <v>305658.40000000002</v>
      </c>
      <c r="D157" s="8">
        <f>SUBTOTAL(9,D158:D181)</f>
        <v>390940.98999999993</v>
      </c>
      <c r="E157" s="8">
        <f>SUBTOTAL(9,E158:E181)</f>
        <v>252107.54</v>
      </c>
      <c r="F157" s="8">
        <f>SUBTOTAL(9,F158:F181)</f>
        <v>300013.89999999997</v>
      </c>
      <c r="G157" s="9">
        <f>IF(C157&lt;&gt;0,E157/C157,"-")</f>
        <v>0.82480160859312224</v>
      </c>
      <c r="H157" s="9">
        <f>IF(F157&lt;&gt;0,E157/F157,"-")</f>
        <v>0.84031953186169051</v>
      </c>
    </row>
    <row r="158" spans="1:8" ht="30" hidden="1" customHeight="1" x14ac:dyDescent="0.3">
      <c r="A158" s="19"/>
      <c r="B158" s="5"/>
      <c r="C158" s="20"/>
      <c r="D158" s="20"/>
      <c r="E158" s="20"/>
      <c r="F158" s="44"/>
      <c r="G158" s="45"/>
      <c r="H158" s="45"/>
    </row>
    <row r="159" spans="1:8" s="10" customFormat="1" ht="409.6" hidden="1" customHeight="1" x14ac:dyDescent="0.25">
      <c r="A159" s="15" t="s">
        <v>207</v>
      </c>
      <c r="B159" s="46" t="s">
        <v>208</v>
      </c>
      <c r="C159" s="16">
        <f>SUBTOTAL(9,C160:C180)</f>
        <v>305658.40000000002</v>
      </c>
      <c r="D159" s="16">
        <f>SUBTOTAL(9,D160:D180)</f>
        <v>390940.98999999993</v>
      </c>
      <c r="E159" s="16">
        <f>SUBTOTAL(9,E160:E180)</f>
        <v>252107.54</v>
      </c>
      <c r="F159" s="16">
        <f>SUBTOTAL(9,F160:F180)</f>
        <v>300013.89999999997</v>
      </c>
      <c r="G159" s="17">
        <f>IF(C159&lt;&gt;0,E159/C159,"-")</f>
        <v>0.82480160859312224</v>
      </c>
      <c r="H159" s="17">
        <f>IF(F159&lt;&gt;0,E159/F159,"-")</f>
        <v>0.84031953186169051</v>
      </c>
    </row>
    <row r="160" spans="1:8" ht="30" hidden="1" customHeight="1" x14ac:dyDescent="0.25">
      <c r="A160" s="47"/>
      <c r="B160" s="1"/>
      <c r="C160" s="48"/>
      <c r="D160" s="48"/>
      <c r="E160" s="48"/>
      <c r="F160" s="44"/>
      <c r="G160" s="45"/>
      <c r="H160" s="45"/>
    </row>
    <row r="161" spans="1:8" s="10" customFormat="1" ht="409.6" hidden="1" customHeight="1" x14ac:dyDescent="0.25">
      <c r="A161" s="49" t="s">
        <v>207</v>
      </c>
      <c r="B161" s="50" t="s">
        <v>208</v>
      </c>
      <c r="C161" s="51">
        <f>SUBTOTAL(9,C162:C179)</f>
        <v>305658.40000000002</v>
      </c>
      <c r="D161" s="51">
        <f>SUBTOTAL(9,D162:D179)</f>
        <v>390940.98999999993</v>
      </c>
      <c r="E161" s="51">
        <f>SUBTOTAL(9,E162:E179)</f>
        <v>252107.54</v>
      </c>
      <c r="F161" s="51">
        <f>SUBTOTAL(9,F162:F179)</f>
        <v>300013.89999999997</v>
      </c>
      <c r="G161" s="52">
        <f>IF(C161&lt;&gt;0,E161/C161,"-")</f>
        <v>0.82480160859312224</v>
      </c>
      <c r="H161" s="52">
        <f>IF(F161&lt;&gt;0,E161/F161,"-")</f>
        <v>0.84031953186169051</v>
      </c>
    </row>
    <row r="162" spans="1:8" ht="30" hidden="1" customHeight="1" x14ac:dyDescent="0.25">
      <c r="A162" s="47"/>
      <c r="B162" s="37"/>
      <c r="C162" s="38"/>
      <c r="D162" s="13"/>
      <c r="E162" s="13"/>
      <c r="F162" s="44"/>
      <c r="G162" s="45"/>
      <c r="H162" s="45"/>
    </row>
    <row r="163" spans="1:8" ht="409.6" hidden="1" customHeight="1" x14ac:dyDescent="0.25">
      <c r="A163" s="53" t="s">
        <v>207</v>
      </c>
      <c r="B163" s="54" t="s">
        <v>208</v>
      </c>
      <c r="C163" s="55">
        <f>SUBTOTAL(9,C164:C178)</f>
        <v>305658.40000000002</v>
      </c>
      <c r="D163" s="55">
        <f>SUBTOTAL(9,D164:D178)</f>
        <v>390940.98999999993</v>
      </c>
      <c r="E163" s="55">
        <f>SUBTOTAL(9,E164:E178)</f>
        <v>252107.54</v>
      </c>
      <c r="F163" s="55">
        <f>SUBTOTAL(9,F164:F178)</f>
        <v>300013.89999999997</v>
      </c>
      <c r="G163" s="56">
        <f>IF(C163&lt;&gt;0,E163/C163,"-")</f>
        <v>0.82480160859312224</v>
      </c>
      <c r="H163" s="56">
        <f>IF(F163&lt;&gt;0,E163/F163,"-")</f>
        <v>0.84031953186169051</v>
      </c>
    </row>
    <row r="164" spans="1:8" ht="30" hidden="1" customHeight="1" x14ac:dyDescent="0.25">
      <c r="A164" s="47"/>
      <c r="B164" s="37"/>
      <c r="C164" s="38"/>
      <c r="D164" s="57"/>
      <c r="E164" s="57"/>
      <c r="F164" s="44"/>
      <c r="G164" s="45"/>
      <c r="H164" s="45"/>
    </row>
    <row r="165" spans="1:8" ht="409.6" hidden="1" customHeight="1" x14ac:dyDescent="0.25">
      <c r="A165" s="58" t="s">
        <v>207</v>
      </c>
      <c r="B165" s="59" t="s">
        <v>208</v>
      </c>
      <c r="C165" s="60">
        <f>SUBTOTAL(9,C166:C177)</f>
        <v>305658.40000000002</v>
      </c>
      <c r="D165" s="60">
        <f>SUBTOTAL(9,D166:D177)</f>
        <v>390940.98999999993</v>
      </c>
      <c r="E165" s="60">
        <f>SUBTOTAL(9,E166:E177)</f>
        <v>252107.54</v>
      </c>
      <c r="F165" s="60">
        <f>SUBTOTAL(9,F166:F177)</f>
        <v>300013.89999999997</v>
      </c>
      <c r="G165" s="61">
        <f>IF(C165&lt;&gt;0,E165/C165,"-")</f>
        <v>0.82480160859312224</v>
      </c>
      <c r="H165" s="61">
        <f>IF(F165&lt;&gt;0,E165/F165,"-")</f>
        <v>0.84031953186169051</v>
      </c>
    </row>
    <row r="166" spans="1:8" ht="30" hidden="1" customHeight="1" x14ac:dyDescent="0.25">
      <c r="A166" s="47"/>
      <c r="B166" s="37"/>
      <c r="C166" s="38"/>
      <c r="D166" s="62"/>
      <c r="E166" s="62"/>
      <c r="F166" s="44"/>
      <c r="G166" s="45"/>
      <c r="H166" s="45"/>
    </row>
    <row r="167" spans="1:8" ht="409.6" hidden="1" customHeight="1" x14ac:dyDescent="0.25">
      <c r="A167" s="63" t="s">
        <v>207</v>
      </c>
      <c r="B167" s="64" t="s">
        <v>208</v>
      </c>
      <c r="C167" s="65">
        <f>SUBTOTAL(9,C168:C176)</f>
        <v>305658.40000000002</v>
      </c>
      <c r="D167" s="65">
        <f>SUBTOTAL(9,D168:D176)</f>
        <v>390940.98999999993</v>
      </c>
      <c r="E167" s="65">
        <f>SUBTOTAL(9,E168:E176)</f>
        <v>252107.54</v>
      </c>
      <c r="F167" s="65">
        <f>SUBTOTAL(9,F168:F176)</f>
        <v>300013.89999999997</v>
      </c>
      <c r="G167" s="66">
        <f>IF(C167&lt;&gt;0,E167/C167,"-")</f>
        <v>0.82480160859312224</v>
      </c>
      <c r="H167" s="66">
        <f>IF(F167&lt;&gt;0,E167/F167,"-")</f>
        <v>0.84031953186169051</v>
      </c>
    </row>
    <row r="168" spans="1:8" ht="30" hidden="1" customHeight="1" x14ac:dyDescent="0.25">
      <c r="A168" s="47"/>
      <c r="B168" s="37"/>
      <c r="C168" s="38"/>
      <c r="D168" s="67"/>
      <c r="E168" s="67"/>
      <c r="F168" s="44"/>
      <c r="G168" s="45"/>
      <c r="H168" s="45"/>
    </row>
    <row r="169" spans="1:8" ht="409.6" hidden="1" customHeight="1" x14ac:dyDescent="0.25">
      <c r="A169" s="68" t="s">
        <v>207</v>
      </c>
      <c r="B169" s="69" t="s">
        <v>208</v>
      </c>
      <c r="C169" s="70">
        <f>SUBTOTAL(9,C170:C175)</f>
        <v>305658.40000000002</v>
      </c>
      <c r="D169" s="70">
        <f>SUBTOTAL(9,D170:D175)</f>
        <v>390940.98999999993</v>
      </c>
      <c r="E169" s="70">
        <f>SUBTOTAL(9,E170:E175)</f>
        <v>252107.54</v>
      </c>
      <c r="F169" s="70">
        <f>SUBTOTAL(9,F170:F175)</f>
        <v>300013.89999999997</v>
      </c>
      <c r="G169" s="71">
        <f>IF(C169&lt;&gt;0,E169/C169,"-")</f>
        <v>0.82480160859312224</v>
      </c>
      <c r="H169" s="71">
        <f>IF(F169&lt;&gt;0,E169/F169,"-")</f>
        <v>0.84031953186169051</v>
      </c>
    </row>
    <row r="170" spans="1:8" ht="22.5" hidden="1" customHeight="1" x14ac:dyDescent="0.25">
      <c r="A170" s="47"/>
      <c r="B170" s="37"/>
      <c r="C170" s="38"/>
      <c r="D170" s="67"/>
      <c r="E170" s="67"/>
      <c r="F170" s="67"/>
      <c r="G170" s="72"/>
      <c r="H170" s="72"/>
    </row>
    <row r="171" spans="1:8" ht="409.6" hidden="1" customHeight="1" x14ac:dyDescent="0.25">
      <c r="A171" s="73" t="s">
        <v>207</v>
      </c>
      <c r="B171" s="74" t="s">
        <v>208</v>
      </c>
      <c r="C171" s="67">
        <f>SUBTOTAL(9,C172:C174)</f>
        <v>305658.40000000002</v>
      </c>
      <c r="D171" s="67">
        <f>SUBTOTAL(9,D172:D174)</f>
        <v>390940.98999999993</v>
      </c>
      <c r="E171" s="67">
        <f>SUBTOTAL(9,E172:E174)</f>
        <v>252107.54</v>
      </c>
      <c r="F171" s="67">
        <f>SUBTOTAL(9,F172:F174)</f>
        <v>300013.89999999997</v>
      </c>
      <c r="G171" s="72">
        <f>IF(C171&lt;&gt;0,E171/C171,"-")</f>
        <v>0.82480160859312224</v>
      </c>
      <c r="H171" s="72">
        <f>IF(F171&lt;&gt;0,E171/F171,"-")</f>
        <v>0.84031953186169051</v>
      </c>
    </row>
    <row r="172" spans="1:8" ht="30" hidden="1" customHeight="1" x14ac:dyDescent="0.25">
      <c r="A172" s="47"/>
      <c r="B172" s="37"/>
      <c r="C172" s="38"/>
      <c r="D172" s="75"/>
      <c r="E172" s="75"/>
      <c r="F172" s="44"/>
      <c r="G172" s="45"/>
      <c r="H172" s="45"/>
    </row>
    <row r="173" spans="1:8" ht="15" customHeight="1" x14ac:dyDescent="0.25">
      <c r="A173" s="33" t="s">
        <v>207</v>
      </c>
      <c r="B173" s="76" t="s">
        <v>208</v>
      </c>
      <c r="C173" s="34">
        <v>305658.40000000002</v>
      </c>
      <c r="D173" s="34">
        <v>390940.98999999993</v>
      </c>
      <c r="E173" s="34">
        <v>252107.54</v>
      </c>
      <c r="F173" s="34">
        <v>300013.89999999997</v>
      </c>
      <c r="G173" s="35">
        <f>IF(C173&lt;&gt;0,0/C173,"-")</f>
        <v>0</v>
      </c>
      <c r="H173" s="35">
        <f>IF(F173&lt;&gt;0,E173/F173,"-")</f>
        <v>0.84031953186169051</v>
      </c>
    </row>
    <row r="174" spans="1:8" hidden="1" x14ac:dyDescent="0.25">
      <c r="A174" s="37"/>
      <c r="B174" s="37"/>
      <c r="C174" s="38"/>
      <c r="D174" s="34"/>
      <c r="E174" s="34"/>
      <c r="F174" s="34"/>
      <c r="G174" s="35"/>
      <c r="H174" s="35"/>
    </row>
    <row r="175" spans="1:8" hidden="1" x14ac:dyDescent="0.25">
      <c r="A175" s="37"/>
      <c r="B175" s="37"/>
      <c r="C175" s="38"/>
      <c r="D175" s="38"/>
      <c r="E175" s="38"/>
      <c r="F175" s="44"/>
      <c r="G175" s="45"/>
      <c r="H175" s="45"/>
    </row>
    <row r="176" spans="1:8" ht="20.100000000000001" hidden="1" customHeight="1" x14ac:dyDescent="0.25">
      <c r="A176" s="37"/>
      <c r="B176" s="37"/>
      <c r="C176" s="38"/>
      <c r="D176" s="38"/>
      <c r="E176" s="38"/>
      <c r="F176" s="44"/>
      <c r="G176" s="45"/>
      <c r="H176" s="45"/>
    </row>
    <row r="177" spans="1:8" ht="20.100000000000001" hidden="1" customHeight="1" x14ac:dyDescent="0.25">
      <c r="A177" s="37"/>
      <c r="B177" s="37"/>
      <c r="C177" s="38"/>
      <c r="D177" s="38"/>
      <c r="E177" s="38"/>
      <c r="F177" s="44"/>
      <c r="G177" s="45"/>
      <c r="H177" s="45"/>
    </row>
    <row r="178" spans="1:8" ht="20.100000000000001" hidden="1" customHeight="1" x14ac:dyDescent="0.25">
      <c r="A178" s="37"/>
      <c r="B178" s="37"/>
      <c r="C178" s="38"/>
      <c r="D178" s="38"/>
      <c r="E178" s="38"/>
      <c r="F178" s="44"/>
      <c r="G178" s="45"/>
      <c r="H178" s="45"/>
    </row>
    <row r="179" spans="1:8" ht="20.100000000000001" hidden="1" customHeight="1" x14ac:dyDescent="0.25">
      <c r="A179" s="37"/>
      <c r="B179" s="37"/>
      <c r="C179" s="38"/>
      <c r="D179" s="38"/>
      <c r="E179" s="38"/>
      <c r="F179" s="44"/>
      <c r="G179" s="45"/>
      <c r="H179" s="45"/>
    </row>
    <row r="180" spans="1:8" ht="20.100000000000001" hidden="1" customHeight="1" x14ac:dyDescent="0.25">
      <c r="A180" s="37"/>
      <c r="B180" s="37"/>
      <c r="C180" s="38"/>
      <c r="D180" s="38"/>
      <c r="E180" s="38"/>
      <c r="F180" s="44"/>
      <c r="G180" s="45"/>
      <c r="H180" s="45"/>
    </row>
    <row r="181" spans="1:8" hidden="1" x14ac:dyDescent="0.25">
      <c r="A181" s="37"/>
      <c r="B181" s="37"/>
      <c r="C181" s="38"/>
      <c r="D181" s="38"/>
      <c r="E181" s="38"/>
      <c r="F181" s="44"/>
      <c r="G181" s="45"/>
      <c r="H181" s="45"/>
    </row>
    <row r="182" spans="1:8" s="10" customFormat="1" ht="409.6" hidden="1" customHeight="1" x14ac:dyDescent="0.25">
      <c r="A182" s="7" t="s">
        <v>209</v>
      </c>
      <c r="B182" s="43" t="s">
        <v>210</v>
      </c>
      <c r="C182" s="8">
        <f>SUBTOTAL(9,C183:C206)</f>
        <v>28390.58</v>
      </c>
      <c r="D182" s="8">
        <f>SUBTOTAL(9,D183:D206)</f>
        <v>13935.900000000001</v>
      </c>
      <c r="E182" s="8">
        <f>SUBTOTAL(9,E183:E206)</f>
        <v>31603.61</v>
      </c>
      <c r="F182" s="8">
        <f>SUBTOTAL(9,F183:F206)</f>
        <v>31079.11</v>
      </c>
      <c r="G182" s="9">
        <f>IF(C182&lt;&gt;0,E182/C182,"-")</f>
        <v>1.1131723973233374</v>
      </c>
      <c r="H182" s="9">
        <f>IF(F182&lt;&gt;0,E182/F182,"-")</f>
        <v>1.0168762876414414</v>
      </c>
    </row>
    <row r="183" spans="1:8" ht="30" hidden="1" customHeight="1" x14ac:dyDescent="0.3">
      <c r="A183" s="19"/>
      <c r="B183" s="5"/>
      <c r="C183" s="20"/>
      <c r="D183" s="20"/>
      <c r="E183" s="20"/>
      <c r="F183" s="44"/>
      <c r="G183" s="45"/>
      <c r="H183" s="45"/>
    </row>
    <row r="184" spans="1:8" s="10" customFormat="1" ht="409.6" hidden="1" customHeight="1" x14ac:dyDescent="0.25">
      <c r="A184" s="15" t="s">
        <v>209</v>
      </c>
      <c r="B184" s="46" t="s">
        <v>210</v>
      </c>
      <c r="C184" s="16">
        <f>SUBTOTAL(9,C185:C205)</f>
        <v>28390.58</v>
      </c>
      <c r="D184" s="16">
        <f>SUBTOTAL(9,D185:D205)</f>
        <v>13935.900000000001</v>
      </c>
      <c r="E184" s="16">
        <f>SUBTOTAL(9,E185:E205)</f>
        <v>31603.61</v>
      </c>
      <c r="F184" s="16">
        <f>SUBTOTAL(9,F185:F205)</f>
        <v>31079.11</v>
      </c>
      <c r="G184" s="17">
        <f>IF(C184&lt;&gt;0,E184/C184,"-")</f>
        <v>1.1131723973233374</v>
      </c>
      <c r="H184" s="17">
        <f>IF(F184&lt;&gt;0,E184/F184,"-")</f>
        <v>1.0168762876414414</v>
      </c>
    </row>
    <row r="185" spans="1:8" ht="30" hidden="1" customHeight="1" x14ac:dyDescent="0.25">
      <c r="A185" s="47"/>
      <c r="B185" s="1"/>
      <c r="C185" s="48"/>
      <c r="D185" s="48"/>
      <c r="E185" s="48"/>
      <c r="F185" s="44"/>
      <c r="G185" s="45"/>
      <c r="H185" s="45"/>
    </row>
    <row r="186" spans="1:8" s="10" customFormat="1" ht="409.6" hidden="1" customHeight="1" x14ac:dyDescent="0.25">
      <c r="A186" s="49" t="s">
        <v>209</v>
      </c>
      <c r="B186" s="50" t="s">
        <v>210</v>
      </c>
      <c r="C186" s="51">
        <f>SUBTOTAL(9,C187:C204)</f>
        <v>28390.58</v>
      </c>
      <c r="D186" s="51">
        <f>SUBTOTAL(9,D187:D204)</f>
        <v>13935.900000000001</v>
      </c>
      <c r="E186" s="51">
        <f>SUBTOTAL(9,E187:E204)</f>
        <v>31603.61</v>
      </c>
      <c r="F186" s="51">
        <f>SUBTOTAL(9,F187:F204)</f>
        <v>31079.11</v>
      </c>
      <c r="G186" s="52">
        <f>IF(C186&lt;&gt;0,E186/C186,"-")</f>
        <v>1.1131723973233374</v>
      </c>
      <c r="H186" s="52">
        <f>IF(F186&lt;&gt;0,E186/F186,"-")</f>
        <v>1.0168762876414414</v>
      </c>
    </row>
    <row r="187" spans="1:8" ht="30" hidden="1" customHeight="1" x14ac:dyDescent="0.25">
      <c r="A187" s="47"/>
      <c r="B187" s="37"/>
      <c r="C187" s="38"/>
      <c r="D187" s="13"/>
      <c r="E187" s="13"/>
      <c r="F187" s="44"/>
      <c r="G187" s="45"/>
      <c r="H187" s="45"/>
    </row>
    <row r="188" spans="1:8" ht="409.6" hidden="1" customHeight="1" x14ac:dyDescent="0.25">
      <c r="A188" s="53" t="s">
        <v>209</v>
      </c>
      <c r="B188" s="54" t="s">
        <v>210</v>
      </c>
      <c r="C188" s="55">
        <f>SUBTOTAL(9,C189:C203)</f>
        <v>28390.58</v>
      </c>
      <c r="D188" s="55">
        <f>SUBTOTAL(9,D189:D203)</f>
        <v>13935.900000000001</v>
      </c>
      <c r="E188" s="55">
        <f>SUBTOTAL(9,E189:E203)</f>
        <v>31603.61</v>
      </c>
      <c r="F188" s="55">
        <f>SUBTOTAL(9,F189:F203)</f>
        <v>31079.11</v>
      </c>
      <c r="G188" s="56">
        <f>IF(C188&lt;&gt;0,E188/C188,"-")</f>
        <v>1.1131723973233374</v>
      </c>
      <c r="H188" s="56">
        <f>IF(F188&lt;&gt;0,E188/F188,"-")</f>
        <v>1.0168762876414414</v>
      </c>
    </row>
    <row r="189" spans="1:8" ht="30" hidden="1" customHeight="1" x14ac:dyDescent="0.25">
      <c r="A189" s="47"/>
      <c r="B189" s="37"/>
      <c r="C189" s="38"/>
      <c r="D189" s="57"/>
      <c r="E189" s="57"/>
      <c r="F189" s="44"/>
      <c r="G189" s="45"/>
      <c r="H189" s="45"/>
    </row>
    <row r="190" spans="1:8" ht="409.6" hidden="1" customHeight="1" x14ac:dyDescent="0.25">
      <c r="A190" s="58" t="s">
        <v>209</v>
      </c>
      <c r="B190" s="59" t="s">
        <v>210</v>
      </c>
      <c r="C190" s="60">
        <f>SUBTOTAL(9,C191:C202)</f>
        <v>28390.58</v>
      </c>
      <c r="D190" s="60">
        <f>SUBTOTAL(9,D191:D202)</f>
        <v>13935.900000000001</v>
      </c>
      <c r="E190" s="60">
        <f>SUBTOTAL(9,E191:E202)</f>
        <v>31603.61</v>
      </c>
      <c r="F190" s="60">
        <f>SUBTOTAL(9,F191:F202)</f>
        <v>31079.11</v>
      </c>
      <c r="G190" s="61">
        <f>IF(C190&lt;&gt;0,E190/C190,"-")</f>
        <v>1.1131723973233374</v>
      </c>
      <c r="H190" s="61">
        <f>IF(F190&lt;&gt;0,E190/F190,"-")</f>
        <v>1.0168762876414414</v>
      </c>
    </row>
    <row r="191" spans="1:8" ht="30" hidden="1" customHeight="1" x14ac:dyDescent="0.25">
      <c r="A191" s="47"/>
      <c r="B191" s="37"/>
      <c r="C191" s="38"/>
      <c r="D191" s="62"/>
      <c r="E191" s="62"/>
      <c r="F191" s="44"/>
      <c r="G191" s="45"/>
      <c r="H191" s="45"/>
    </row>
    <row r="192" spans="1:8" ht="409.6" hidden="1" customHeight="1" x14ac:dyDescent="0.25">
      <c r="A192" s="63" t="s">
        <v>209</v>
      </c>
      <c r="B192" s="64" t="s">
        <v>210</v>
      </c>
      <c r="C192" s="65">
        <f>SUBTOTAL(9,C193:C201)</f>
        <v>28390.58</v>
      </c>
      <c r="D192" s="65">
        <f>SUBTOTAL(9,D193:D201)</f>
        <v>13935.900000000001</v>
      </c>
      <c r="E192" s="65">
        <f>SUBTOTAL(9,E193:E201)</f>
        <v>31603.61</v>
      </c>
      <c r="F192" s="65">
        <f>SUBTOTAL(9,F193:F201)</f>
        <v>31079.11</v>
      </c>
      <c r="G192" s="66">
        <f>IF(C192&lt;&gt;0,E192/C192,"-")</f>
        <v>1.1131723973233374</v>
      </c>
      <c r="H192" s="66">
        <f>IF(F192&lt;&gt;0,E192/F192,"-")</f>
        <v>1.0168762876414414</v>
      </c>
    </row>
    <row r="193" spans="1:8" ht="30" hidden="1" customHeight="1" x14ac:dyDescent="0.25">
      <c r="A193" s="47"/>
      <c r="B193" s="37"/>
      <c r="C193" s="38"/>
      <c r="D193" s="67"/>
      <c r="E193" s="67"/>
      <c r="F193" s="44"/>
      <c r="G193" s="45"/>
      <c r="H193" s="45"/>
    </row>
    <row r="194" spans="1:8" ht="409.6" hidden="1" customHeight="1" x14ac:dyDescent="0.25">
      <c r="A194" s="68" t="s">
        <v>209</v>
      </c>
      <c r="B194" s="69" t="s">
        <v>210</v>
      </c>
      <c r="C194" s="70">
        <f>SUBTOTAL(9,C195:C200)</f>
        <v>28390.58</v>
      </c>
      <c r="D194" s="70">
        <f>SUBTOTAL(9,D195:D200)</f>
        <v>13935.900000000001</v>
      </c>
      <c r="E194" s="70">
        <f>SUBTOTAL(9,E195:E200)</f>
        <v>31603.61</v>
      </c>
      <c r="F194" s="70">
        <f>SUBTOTAL(9,F195:F200)</f>
        <v>31079.11</v>
      </c>
      <c r="G194" s="71">
        <f>IF(C194&lt;&gt;0,E194/C194,"-")</f>
        <v>1.1131723973233374</v>
      </c>
      <c r="H194" s="71">
        <f>IF(F194&lt;&gt;0,E194/F194,"-")</f>
        <v>1.0168762876414414</v>
      </c>
    </row>
    <row r="195" spans="1:8" ht="22.5" hidden="1" customHeight="1" x14ac:dyDescent="0.25">
      <c r="A195" s="47"/>
      <c r="B195" s="37"/>
      <c r="C195" s="38"/>
      <c r="D195" s="67"/>
      <c r="E195" s="67"/>
      <c r="F195" s="67"/>
      <c r="G195" s="72"/>
      <c r="H195" s="72"/>
    </row>
    <row r="196" spans="1:8" ht="409.6" hidden="1" customHeight="1" x14ac:dyDescent="0.25">
      <c r="A196" s="73" t="s">
        <v>209</v>
      </c>
      <c r="B196" s="74" t="s">
        <v>210</v>
      </c>
      <c r="C196" s="67">
        <f>SUBTOTAL(9,C197:C199)</f>
        <v>28390.58</v>
      </c>
      <c r="D196" s="67">
        <f>SUBTOTAL(9,D197:D199)</f>
        <v>13935.900000000001</v>
      </c>
      <c r="E196" s="67">
        <f>SUBTOTAL(9,E197:E199)</f>
        <v>31603.61</v>
      </c>
      <c r="F196" s="67">
        <f>SUBTOTAL(9,F197:F199)</f>
        <v>31079.11</v>
      </c>
      <c r="G196" s="72">
        <f>IF(C196&lt;&gt;0,E196/C196,"-")</f>
        <v>1.1131723973233374</v>
      </c>
      <c r="H196" s="72">
        <f>IF(F196&lt;&gt;0,E196/F196,"-")</f>
        <v>1.0168762876414414</v>
      </c>
    </row>
    <row r="197" spans="1:8" ht="30" hidden="1" customHeight="1" x14ac:dyDescent="0.25">
      <c r="A197" s="47"/>
      <c r="B197" s="37"/>
      <c r="C197" s="38"/>
      <c r="D197" s="75"/>
      <c r="E197" s="75"/>
      <c r="F197" s="44"/>
      <c r="G197" s="45"/>
      <c r="H197" s="45"/>
    </row>
    <row r="198" spans="1:8" ht="15" customHeight="1" x14ac:dyDescent="0.25">
      <c r="A198" s="33" t="s">
        <v>209</v>
      </c>
      <c r="B198" s="76" t="s">
        <v>210</v>
      </c>
      <c r="C198" s="34">
        <v>28390.58</v>
      </c>
      <c r="D198" s="34">
        <v>13935.900000000001</v>
      </c>
      <c r="E198" s="34">
        <v>31603.61</v>
      </c>
      <c r="F198" s="34">
        <v>31079.11</v>
      </c>
      <c r="G198" s="35">
        <f>IF(C198&lt;&gt;0,0/C198,"-")</f>
        <v>0</v>
      </c>
      <c r="H198" s="35">
        <f>IF(F198&lt;&gt;0,E198/F198,"-")</f>
        <v>1.0168762876414414</v>
      </c>
    </row>
    <row r="199" spans="1:8" hidden="1" x14ac:dyDescent="0.25">
      <c r="A199" s="37"/>
      <c r="B199" s="37"/>
      <c r="C199" s="38"/>
      <c r="D199" s="34"/>
      <c r="E199" s="34"/>
      <c r="F199" s="34"/>
      <c r="G199" s="35"/>
      <c r="H199" s="35"/>
    </row>
    <row r="200" spans="1:8" hidden="1" x14ac:dyDescent="0.25">
      <c r="A200" s="37"/>
      <c r="B200" s="37"/>
      <c r="C200" s="38"/>
      <c r="D200" s="38"/>
      <c r="E200" s="38"/>
      <c r="F200" s="44"/>
      <c r="G200" s="45"/>
      <c r="H200" s="45"/>
    </row>
    <row r="201" spans="1:8" ht="20.100000000000001" hidden="1" customHeight="1" x14ac:dyDescent="0.25">
      <c r="A201" s="37"/>
      <c r="B201" s="37"/>
      <c r="C201" s="38"/>
      <c r="D201" s="38"/>
      <c r="E201" s="38"/>
      <c r="F201" s="44"/>
      <c r="G201" s="45"/>
      <c r="H201" s="45"/>
    </row>
    <row r="202" spans="1:8" ht="20.100000000000001" hidden="1" customHeight="1" x14ac:dyDescent="0.25">
      <c r="A202" s="37"/>
      <c r="B202" s="37"/>
      <c r="C202" s="38"/>
      <c r="D202" s="38"/>
      <c r="E202" s="38"/>
      <c r="F202" s="44"/>
      <c r="G202" s="45"/>
      <c r="H202" s="45"/>
    </row>
    <row r="203" spans="1:8" ht="20.100000000000001" hidden="1" customHeight="1" x14ac:dyDescent="0.25">
      <c r="A203" s="37"/>
      <c r="B203" s="37"/>
      <c r="C203" s="38"/>
      <c r="D203" s="38"/>
      <c r="E203" s="38"/>
      <c r="F203" s="44"/>
      <c r="G203" s="45"/>
      <c r="H203" s="45"/>
    </row>
    <row r="204" spans="1:8" ht="20.100000000000001" hidden="1" customHeight="1" x14ac:dyDescent="0.25">
      <c r="A204" s="37"/>
      <c r="B204" s="37"/>
      <c r="C204" s="38"/>
      <c r="D204" s="38"/>
      <c r="E204" s="38"/>
      <c r="F204" s="44"/>
      <c r="G204" s="45"/>
      <c r="H204" s="45"/>
    </row>
    <row r="205" spans="1:8" ht="20.100000000000001" hidden="1" customHeight="1" x14ac:dyDescent="0.25">
      <c r="A205" s="37"/>
      <c r="B205" s="37"/>
      <c r="C205" s="38"/>
      <c r="D205" s="38"/>
      <c r="E205" s="38"/>
      <c r="F205" s="44"/>
      <c r="G205" s="45"/>
      <c r="H205" s="45"/>
    </row>
    <row r="206" spans="1:8" hidden="1" x14ac:dyDescent="0.25">
      <c r="A206" s="37"/>
      <c r="B206" s="37"/>
      <c r="C206" s="38"/>
      <c r="D206" s="38"/>
      <c r="E206" s="38"/>
      <c r="F206" s="44"/>
      <c r="G206" s="45"/>
      <c r="H206" s="45"/>
    </row>
    <row r="207" spans="1:8" s="10" customFormat="1" ht="409.6" hidden="1" customHeight="1" x14ac:dyDescent="0.25">
      <c r="A207" s="7" t="s">
        <v>211</v>
      </c>
      <c r="B207" s="43" t="s">
        <v>212</v>
      </c>
      <c r="C207" s="8">
        <f>SUBTOTAL(9,C208:C231)</f>
        <v>0</v>
      </c>
      <c r="D207" s="8">
        <f>SUBTOTAL(9,D208:D231)</f>
        <v>0</v>
      </c>
      <c r="E207" s="8">
        <f>SUBTOTAL(9,E208:E231)</f>
        <v>5791.8</v>
      </c>
      <c r="F207" s="8">
        <f>SUBTOTAL(9,F208:F231)</f>
        <v>6000</v>
      </c>
      <c r="G207" s="9" t="str">
        <f>IF(C207&lt;&gt;0,E207/C207,"-")</f>
        <v>-</v>
      </c>
      <c r="H207" s="9">
        <f>IF(F207&lt;&gt;0,E207/F207,"-")</f>
        <v>0.96530000000000005</v>
      </c>
    </row>
    <row r="208" spans="1:8" ht="30" hidden="1" customHeight="1" x14ac:dyDescent="0.3">
      <c r="A208" s="19"/>
      <c r="B208" s="5"/>
      <c r="C208" s="20"/>
      <c r="D208" s="20"/>
      <c r="E208" s="20"/>
      <c r="F208" s="44"/>
      <c r="G208" s="45"/>
      <c r="H208" s="45"/>
    </row>
    <row r="209" spans="1:8" s="10" customFormat="1" ht="409.6" hidden="1" customHeight="1" x14ac:dyDescent="0.25">
      <c r="A209" s="15" t="s">
        <v>211</v>
      </c>
      <c r="B209" s="46" t="s">
        <v>212</v>
      </c>
      <c r="C209" s="16">
        <f>SUBTOTAL(9,C210:C230)</f>
        <v>0</v>
      </c>
      <c r="D209" s="16">
        <f>SUBTOTAL(9,D210:D230)</f>
        <v>0</v>
      </c>
      <c r="E209" s="16">
        <f>SUBTOTAL(9,E210:E230)</f>
        <v>5791.8</v>
      </c>
      <c r="F209" s="16">
        <f>SUBTOTAL(9,F210:F230)</f>
        <v>6000</v>
      </c>
      <c r="G209" s="17" t="str">
        <f>IF(C209&lt;&gt;0,E209/C209,"-")</f>
        <v>-</v>
      </c>
      <c r="H209" s="17">
        <f>IF(F209&lt;&gt;0,E209/F209,"-")</f>
        <v>0.96530000000000005</v>
      </c>
    </row>
    <row r="210" spans="1:8" ht="30" hidden="1" customHeight="1" x14ac:dyDescent="0.25">
      <c r="A210" s="47"/>
      <c r="B210" s="1"/>
      <c r="C210" s="48"/>
      <c r="D210" s="48"/>
      <c r="E210" s="48"/>
      <c r="F210" s="44"/>
      <c r="G210" s="45"/>
      <c r="H210" s="45"/>
    </row>
    <row r="211" spans="1:8" s="10" customFormat="1" ht="409.6" hidden="1" customHeight="1" x14ac:dyDescent="0.25">
      <c r="A211" s="49" t="s">
        <v>211</v>
      </c>
      <c r="B211" s="50" t="s">
        <v>212</v>
      </c>
      <c r="C211" s="51">
        <f>SUBTOTAL(9,C212:C229)</f>
        <v>0</v>
      </c>
      <c r="D211" s="51">
        <f>SUBTOTAL(9,D212:D229)</f>
        <v>0</v>
      </c>
      <c r="E211" s="51">
        <f>SUBTOTAL(9,E212:E229)</f>
        <v>5791.8</v>
      </c>
      <c r="F211" s="51">
        <f>SUBTOTAL(9,F212:F229)</f>
        <v>6000</v>
      </c>
      <c r="G211" s="52" t="str">
        <f>IF(C211&lt;&gt;0,E211/C211,"-")</f>
        <v>-</v>
      </c>
      <c r="H211" s="52">
        <f>IF(F211&lt;&gt;0,E211/F211,"-")</f>
        <v>0.96530000000000005</v>
      </c>
    </row>
    <row r="212" spans="1:8" ht="30" hidden="1" customHeight="1" x14ac:dyDescent="0.25">
      <c r="A212" s="47"/>
      <c r="B212" s="37"/>
      <c r="C212" s="38"/>
      <c r="D212" s="13"/>
      <c r="E212" s="13"/>
      <c r="F212" s="44"/>
      <c r="G212" s="45"/>
      <c r="H212" s="45"/>
    </row>
    <row r="213" spans="1:8" ht="409.6" hidden="1" customHeight="1" x14ac:dyDescent="0.25">
      <c r="A213" s="53" t="s">
        <v>211</v>
      </c>
      <c r="B213" s="54" t="s">
        <v>212</v>
      </c>
      <c r="C213" s="55">
        <f>SUBTOTAL(9,C214:C228)</f>
        <v>0</v>
      </c>
      <c r="D213" s="55">
        <f>SUBTOTAL(9,D214:D228)</f>
        <v>0</v>
      </c>
      <c r="E213" s="55">
        <f>SUBTOTAL(9,E214:E228)</f>
        <v>5791.8</v>
      </c>
      <c r="F213" s="55">
        <f>SUBTOTAL(9,F214:F228)</f>
        <v>6000</v>
      </c>
      <c r="G213" s="56" t="str">
        <f>IF(C213&lt;&gt;0,E213/C213,"-")</f>
        <v>-</v>
      </c>
      <c r="H213" s="56">
        <f>IF(F213&lt;&gt;0,E213/F213,"-")</f>
        <v>0.96530000000000005</v>
      </c>
    </row>
    <row r="214" spans="1:8" ht="30" hidden="1" customHeight="1" x14ac:dyDescent="0.25">
      <c r="A214" s="47"/>
      <c r="B214" s="37"/>
      <c r="C214" s="38"/>
      <c r="D214" s="57"/>
      <c r="E214" s="57"/>
      <c r="F214" s="44"/>
      <c r="G214" s="45"/>
      <c r="H214" s="45"/>
    </row>
    <row r="215" spans="1:8" ht="409.6" hidden="1" customHeight="1" x14ac:dyDescent="0.25">
      <c r="A215" s="58" t="s">
        <v>211</v>
      </c>
      <c r="B215" s="59" t="s">
        <v>212</v>
      </c>
      <c r="C215" s="60">
        <f>SUBTOTAL(9,C216:C227)</f>
        <v>0</v>
      </c>
      <c r="D215" s="60">
        <f>SUBTOTAL(9,D216:D227)</f>
        <v>0</v>
      </c>
      <c r="E215" s="60">
        <f>SUBTOTAL(9,E216:E227)</f>
        <v>5791.8</v>
      </c>
      <c r="F215" s="60">
        <f>SUBTOTAL(9,F216:F227)</f>
        <v>6000</v>
      </c>
      <c r="G215" s="61" t="str">
        <f>IF(C215&lt;&gt;0,E215/C215,"-")</f>
        <v>-</v>
      </c>
      <c r="H215" s="61">
        <f>IF(F215&lt;&gt;0,E215/F215,"-")</f>
        <v>0.96530000000000005</v>
      </c>
    </row>
    <row r="216" spans="1:8" ht="30" hidden="1" customHeight="1" x14ac:dyDescent="0.25">
      <c r="A216" s="47"/>
      <c r="B216" s="37"/>
      <c r="C216" s="38"/>
      <c r="D216" s="62"/>
      <c r="E216" s="62"/>
      <c r="F216" s="44"/>
      <c r="G216" s="45"/>
      <c r="H216" s="45"/>
    </row>
    <row r="217" spans="1:8" ht="409.6" hidden="1" customHeight="1" x14ac:dyDescent="0.25">
      <c r="A217" s="63" t="s">
        <v>211</v>
      </c>
      <c r="B217" s="64" t="s">
        <v>212</v>
      </c>
      <c r="C217" s="65">
        <f>SUBTOTAL(9,C218:C226)</f>
        <v>0</v>
      </c>
      <c r="D217" s="65">
        <f>SUBTOTAL(9,D218:D226)</f>
        <v>0</v>
      </c>
      <c r="E217" s="65">
        <f>SUBTOTAL(9,E218:E226)</f>
        <v>5791.8</v>
      </c>
      <c r="F217" s="65">
        <f>SUBTOTAL(9,F218:F226)</f>
        <v>6000</v>
      </c>
      <c r="G217" s="66" t="str">
        <f>IF(C217&lt;&gt;0,E217/C217,"-")</f>
        <v>-</v>
      </c>
      <c r="H217" s="66">
        <f>IF(F217&lt;&gt;0,E217/F217,"-")</f>
        <v>0.96530000000000005</v>
      </c>
    </row>
    <row r="218" spans="1:8" ht="30" hidden="1" customHeight="1" x14ac:dyDescent="0.25">
      <c r="A218" s="47"/>
      <c r="B218" s="37"/>
      <c r="C218" s="38"/>
      <c r="D218" s="67"/>
      <c r="E218" s="67"/>
      <c r="F218" s="44"/>
      <c r="G218" s="45"/>
      <c r="H218" s="45"/>
    </row>
    <row r="219" spans="1:8" ht="409.6" hidden="1" customHeight="1" x14ac:dyDescent="0.25">
      <c r="A219" s="68" t="s">
        <v>211</v>
      </c>
      <c r="B219" s="69" t="s">
        <v>212</v>
      </c>
      <c r="C219" s="70">
        <f>SUBTOTAL(9,C220:C225)</f>
        <v>0</v>
      </c>
      <c r="D219" s="70">
        <f>SUBTOTAL(9,D220:D225)</f>
        <v>0</v>
      </c>
      <c r="E219" s="70">
        <f>SUBTOTAL(9,E220:E225)</f>
        <v>5791.8</v>
      </c>
      <c r="F219" s="70">
        <f>SUBTOTAL(9,F220:F225)</f>
        <v>6000</v>
      </c>
      <c r="G219" s="71" t="str">
        <f>IF(C219&lt;&gt;0,E219/C219,"-")</f>
        <v>-</v>
      </c>
      <c r="H219" s="71">
        <f>IF(F219&lt;&gt;0,E219/F219,"-")</f>
        <v>0.96530000000000005</v>
      </c>
    </row>
    <row r="220" spans="1:8" ht="22.5" hidden="1" customHeight="1" x14ac:dyDescent="0.25">
      <c r="A220" s="47"/>
      <c r="B220" s="37"/>
      <c r="C220" s="38"/>
      <c r="D220" s="67"/>
      <c r="E220" s="67"/>
      <c r="F220" s="67"/>
      <c r="G220" s="72"/>
      <c r="H220" s="72"/>
    </row>
    <row r="221" spans="1:8" ht="409.6" hidden="1" customHeight="1" x14ac:dyDescent="0.25">
      <c r="A221" s="73" t="s">
        <v>211</v>
      </c>
      <c r="B221" s="74" t="s">
        <v>212</v>
      </c>
      <c r="C221" s="67">
        <f>SUBTOTAL(9,C222:C224)</f>
        <v>0</v>
      </c>
      <c r="D221" s="67">
        <f>SUBTOTAL(9,D222:D224)</f>
        <v>0</v>
      </c>
      <c r="E221" s="67">
        <f>SUBTOTAL(9,E222:E224)</f>
        <v>5791.8</v>
      </c>
      <c r="F221" s="67">
        <f>SUBTOTAL(9,F222:F224)</f>
        <v>6000</v>
      </c>
      <c r="G221" s="72" t="str">
        <f>IF(C221&lt;&gt;0,E221/C221,"-")</f>
        <v>-</v>
      </c>
      <c r="H221" s="72">
        <f>IF(F221&lt;&gt;0,E221/F221,"-")</f>
        <v>0.96530000000000005</v>
      </c>
    </row>
    <row r="222" spans="1:8" ht="30" hidden="1" customHeight="1" x14ac:dyDescent="0.25">
      <c r="A222" s="47"/>
      <c r="B222" s="37"/>
      <c r="C222" s="38"/>
      <c r="D222" s="75"/>
      <c r="E222" s="75"/>
      <c r="F222" s="44"/>
      <c r="G222" s="45"/>
      <c r="H222" s="45"/>
    </row>
    <row r="223" spans="1:8" ht="15" customHeight="1" x14ac:dyDescent="0.25">
      <c r="A223" s="33" t="s">
        <v>211</v>
      </c>
      <c r="B223" s="76" t="s">
        <v>212</v>
      </c>
      <c r="C223" s="34"/>
      <c r="D223" s="34">
        <v>0</v>
      </c>
      <c r="E223" s="34">
        <v>5791.8</v>
      </c>
      <c r="F223" s="34">
        <v>6000</v>
      </c>
      <c r="G223" s="35" t="str">
        <f>IF(C223&lt;&gt;0,0/C223,"-")</f>
        <v>-</v>
      </c>
      <c r="H223" s="35">
        <f>IF(F223&lt;&gt;0,E223/F223,"-")</f>
        <v>0.96530000000000005</v>
      </c>
    </row>
    <row r="224" spans="1:8" hidden="1" x14ac:dyDescent="0.25">
      <c r="A224" s="37"/>
      <c r="B224" s="37"/>
      <c r="C224" s="38"/>
      <c r="D224" s="34"/>
      <c r="E224" s="34"/>
      <c r="F224" s="34"/>
      <c r="G224" s="35"/>
      <c r="H224" s="35"/>
    </row>
    <row r="225" spans="1:8" hidden="1" x14ac:dyDescent="0.25">
      <c r="A225" s="37"/>
      <c r="B225" s="37"/>
      <c r="C225" s="38"/>
      <c r="D225" s="38"/>
      <c r="E225" s="38"/>
      <c r="F225" s="44"/>
      <c r="G225" s="45"/>
      <c r="H225" s="45"/>
    </row>
    <row r="226" spans="1:8" ht="20.100000000000001" hidden="1" customHeight="1" x14ac:dyDescent="0.25">
      <c r="A226" s="37"/>
      <c r="B226" s="37"/>
      <c r="C226" s="38"/>
      <c r="D226" s="38"/>
      <c r="E226" s="38"/>
      <c r="F226" s="44"/>
      <c r="G226" s="45"/>
      <c r="H226" s="45"/>
    </row>
    <row r="227" spans="1:8" ht="20.100000000000001" hidden="1" customHeight="1" x14ac:dyDescent="0.25">
      <c r="A227" s="37"/>
      <c r="B227" s="37"/>
      <c r="C227" s="38"/>
      <c r="D227" s="38"/>
      <c r="E227" s="38"/>
      <c r="F227" s="44"/>
      <c r="G227" s="45"/>
      <c r="H227" s="45"/>
    </row>
    <row r="228" spans="1:8" ht="20.100000000000001" hidden="1" customHeight="1" x14ac:dyDescent="0.25">
      <c r="A228" s="37"/>
      <c r="B228" s="37"/>
      <c r="C228" s="38"/>
      <c r="D228" s="38"/>
      <c r="E228" s="38"/>
      <c r="F228" s="44"/>
      <c r="G228" s="45"/>
      <c r="H228" s="45"/>
    </row>
    <row r="229" spans="1:8" ht="20.100000000000001" hidden="1" customHeight="1" x14ac:dyDescent="0.25">
      <c r="A229" s="37"/>
      <c r="B229" s="37"/>
      <c r="C229" s="38"/>
      <c r="D229" s="38"/>
      <c r="E229" s="38"/>
      <c r="F229" s="44"/>
      <c r="G229" s="45"/>
      <c r="H229" s="45"/>
    </row>
    <row r="230" spans="1:8" ht="20.100000000000001" hidden="1" customHeight="1" x14ac:dyDescent="0.25">
      <c r="A230" s="37"/>
      <c r="B230" s="37"/>
      <c r="C230" s="38"/>
      <c r="D230" s="38"/>
      <c r="E230" s="38"/>
      <c r="F230" s="44"/>
      <c r="G230" s="45"/>
      <c r="H230" s="45"/>
    </row>
    <row r="231" spans="1:8" hidden="1" x14ac:dyDescent="0.25">
      <c r="A231" s="37"/>
      <c r="B231" s="37"/>
      <c r="C231" s="38"/>
      <c r="D231" s="38"/>
      <c r="E231" s="38"/>
      <c r="F231" s="44"/>
      <c r="G231" s="45"/>
      <c r="H231" s="45"/>
    </row>
    <row r="232" spans="1:8" hidden="1" x14ac:dyDescent="0.25">
      <c r="A232" s="37"/>
      <c r="B232" s="37"/>
      <c r="C232" s="38"/>
      <c r="D232" s="38"/>
      <c r="E232" s="38"/>
      <c r="F232" s="44"/>
      <c r="G232" s="45"/>
      <c r="H232" s="45"/>
    </row>
    <row r="233" spans="1:8" ht="27.75" customHeight="1" x14ac:dyDescent="0.25">
      <c r="A233" s="78" t="s">
        <v>200</v>
      </c>
      <c r="B233" s="78"/>
      <c r="C233" s="79">
        <f>SUBTOTAL(9,C123:C232)</f>
        <v>755507.49</v>
      </c>
      <c r="D233" s="79">
        <f>SUBTOTAL(9,D123:D232)</f>
        <v>1225680.7699999998</v>
      </c>
      <c r="E233" s="79">
        <f>SUBTOTAL(9,E123:E232)</f>
        <v>1013048.81</v>
      </c>
      <c r="F233" s="79">
        <f>SUBTOTAL(9,F123:F232)</f>
        <v>1086536.75</v>
      </c>
      <c r="G233" s="80">
        <f>IF(C233&lt;&gt;0,E233/C233,"-")</f>
        <v>1.3408851975775913</v>
      </c>
      <c r="H233" s="80">
        <f>IF(F233&lt;&gt;0,E233/F233,"-")</f>
        <v>0.93236497522978401</v>
      </c>
    </row>
    <row r="234" spans="1:8" x14ac:dyDescent="0.25">
      <c r="A234" s="37"/>
      <c r="B234" s="37"/>
      <c r="C234" s="37"/>
      <c r="D234" s="37"/>
      <c r="E234" s="37"/>
      <c r="F234" s="37"/>
      <c r="G234" s="37"/>
      <c r="H234" s="37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scale="5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86623-6D30-4B71-BE9C-F724B523495B}">
  <sheetPr>
    <pageSetUpPr fitToPage="1"/>
  </sheetPr>
  <dimension ref="A1:H34"/>
  <sheetViews>
    <sheetView workbookViewId="0">
      <selection activeCell="F23" sqref="F23"/>
    </sheetView>
  </sheetViews>
  <sheetFormatPr defaultRowHeight="15" x14ac:dyDescent="0.25"/>
  <cols>
    <col min="1" max="1" width="7.85546875" customWidth="1"/>
    <col min="2" max="2" width="59.5703125" customWidth="1"/>
    <col min="3" max="6" width="18.7109375" customWidth="1"/>
    <col min="7" max="8" width="10.7109375" customWidth="1"/>
    <col min="257" max="257" width="7.85546875" customWidth="1"/>
    <col min="258" max="258" width="59.5703125" customWidth="1"/>
    <col min="259" max="262" width="18.7109375" customWidth="1"/>
    <col min="263" max="264" width="10.7109375" customWidth="1"/>
    <col min="513" max="513" width="7.85546875" customWidth="1"/>
    <col min="514" max="514" width="59.5703125" customWidth="1"/>
    <col min="515" max="518" width="18.7109375" customWidth="1"/>
    <col min="519" max="520" width="10.7109375" customWidth="1"/>
    <col min="769" max="769" width="7.85546875" customWidth="1"/>
    <col min="770" max="770" width="59.5703125" customWidth="1"/>
    <col min="771" max="774" width="18.7109375" customWidth="1"/>
    <col min="775" max="776" width="10.7109375" customWidth="1"/>
    <col min="1025" max="1025" width="7.85546875" customWidth="1"/>
    <col min="1026" max="1026" width="59.5703125" customWidth="1"/>
    <col min="1027" max="1030" width="18.7109375" customWidth="1"/>
    <col min="1031" max="1032" width="10.7109375" customWidth="1"/>
    <col min="1281" max="1281" width="7.85546875" customWidth="1"/>
    <col min="1282" max="1282" width="59.5703125" customWidth="1"/>
    <col min="1283" max="1286" width="18.7109375" customWidth="1"/>
    <col min="1287" max="1288" width="10.7109375" customWidth="1"/>
    <col min="1537" max="1537" width="7.85546875" customWidth="1"/>
    <col min="1538" max="1538" width="59.5703125" customWidth="1"/>
    <col min="1539" max="1542" width="18.7109375" customWidth="1"/>
    <col min="1543" max="1544" width="10.7109375" customWidth="1"/>
    <col min="1793" max="1793" width="7.85546875" customWidth="1"/>
    <col min="1794" max="1794" width="59.5703125" customWidth="1"/>
    <col min="1795" max="1798" width="18.7109375" customWidth="1"/>
    <col min="1799" max="1800" width="10.7109375" customWidth="1"/>
    <col min="2049" max="2049" width="7.85546875" customWidth="1"/>
    <col min="2050" max="2050" width="59.5703125" customWidth="1"/>
    <col min="2051" max="2054" width="18.7109375" customWidth="1"/>
    <col min="2055" max="2056" width="10.7109375" customWidth="1"/>
    <col min="2305" max="2305" width="7.85546875" customWidth="1"/>
    <col min="2306" max="2306" width="59.5703125" customWidth="1"/>
    <col min="2307" max="2310" width="18.7109375" customWidth="1"/>
    <col min="2311" max="2312" width="10.7109375" customWidth="1"/>
    <col min="2561" max="2561" width="7.85546875" customWidth="1"/>
    <col min="2562" max="2562" width="59.5703125" customWidth="1"/>
    <col min="2563" max="2566" width="18.7109375" customWidth="1"/>
    <col min="2567" max="2568" width="10.7109375" customWidth="1"/>
    <col min="2817" max="2817" width="7.85546875" customWidth="1"/>
    <col min="2818" max="2818" width="59.5703125" customWidth="1"/>
    <col min="2819" max="2822" width="18.7109375" customWidth="1"/>
    <col min="2823" max="2824" width="10.7109375" customWidth="1"/>
    <col min="3073" max="3073" width="7.85546875" customWidth="1"/>
    <col min="3074" max="3074" width="59.5703125" customWidth="1"/>
    <col min="3075" max="3078" width="18.7109375" customWidth="1"/>
    <col min="3079" max="3080" width="10.7109375" customWidth="1"/>
    <col min="3329" max="3329" width="7.85546875" customWidth="1"/>
    <col min="3330" max="3330" width="59.5703125" customWidth="1"/>
    <col min="3331" max="3334" width="18.7109375" customWidth="1"/>
    <col min="3335" max="3336" width="10.7109375" customWidth="1"/>
    <col min="3585" max="3585" width="7.85546875" customWidth="1"/>
    <col min="3586" max="3586" width="59.5703125" customWidth="1"/>
    <col min="3587" max="3590" width="18.7109375" customWidth="1"/>
    <col min="3591" max="3592" width="10.7109375" customWidth="1"/>
    <col min="3841" max="3841" width="7.85546875" customWidth="1"/>
    <col min="3842" max="3842" width="59.5703125" customWidth="1"/>
    <col min="3843" max="3846" width="18.7109375" customWidth="1"/>
    <col min="3847" max="3848" width="10.7109375" customWidth="1"/>
    <col min="4097" max="4097" width="7.85546875" customWidth="1"/>
    <col min="4098" max="4098" width="59.5703125" customWidth="1"/>
    <col min="4099" max="4102" width="18.7109375" customWidth="1"/>
    <col min="4103" max="4104" width="10.7109375" customWidth="1"/>
    <col min="4353" max="4353" width="7.85546875" customWidth="1"/>
    <col min="4354" max="4354" width="59.5703125" customWidth="1"/>
    <col min="4355" max="4358" width="18.7109375" customWidth="1"/>
    <col min="4359" max="4360" width="10.7109375" customWidth="1"/>
    <col min="4609" max="4609" width="7.85546875" customWidth="1"/>
    <col min="4610" max="4610" width="59.5703125" customWidth="1"/>
    <col min="4611" max="4614" width="18.7109375" customWidth="1"/>
    <col min="4615" max="4616" width="10.7109375" customWidth="1"/>
    <col min="4865" max="4865" width="7.85546875" customWidth="1"/>
    <col min="4866" max="4866" width="59.5703125" customWidth="1"/>
    <col min="4867" max="4870" width="18.7109375" customWidth="1"/>
    <col min="4871" max="4872" width="10.7109375" customWidth="1"/>
    <col min="5121" max="5121" width="7.85546875" customWidth="1"/>
    <col min="5122" max="5122" width="59.5703125" customWidth="1"/>
    <col min="5123" max="5126" width="18.7109375" customWidth="1"/>
    <col min="5127" max="5128" width="10.7109375" customWidth="1"/>
    <col min="5377" max="5377" width="7.85546875" customWidth="1"/>
    <col min="5378" max="5378" width="59.5703125" customWidth="1"/>
    <col min="5379" max="5382" width="18.7109375" customWidth="1"/>
    <col min="5383" max="5384" width="10.7109375" customWidth="1"/>
    <col min="5633" max="5633" width="7.85546875" customWidth="1"/>
    <col min="5634" max="5634" width="59.5703125" customWidth="1"/>
    <col min="5635" max="5638" width="18.7109375" customWidth="1"/>
    <col min="5639" max="5640" width="10.7109375" customWidth="1"/>
    <col min="5889" max="5889" width="7.85546875" customWidth="1"/>
    <col min="5890" max="5890" width="59.5703125" customWidth="1"/>
    <col min="5891" max="5894" width="18.7109375" customWidth="1"/>
    <col min="5895" max="5896" width="10.7109375" customWidth="1"/>
    <col min="6145" max="6145" width="7.85546875" customWidth="1"/>
    <col min="6146" max="6146" width="59.5703125" customWidth="1"/>
    <col min="6147" max="6150" width="18.7109375" customWidth="1"/>
    <col min="6151" max="6152" width="10.7109375" customWidth="1"/>
    <col min="6401" max="6401" width="7.85546875" customWidth="1"/>
    <col min="6402" max="6402" width="59.5703125" customWidth="1"/>
    <col min="6403" max="6406" width="18.7109375" customWidth="1"/>
    <col min="6407" max="6408" width="10.7109375" customWidth="1"/>
    <col min="6657" max="6657" width="7.85546875" customWidth="1"/>
    <col min="6658" max="6658" width="59.5703125" customWidth="1"/>
    <col min="6659" max="6662" width="18.7109375" customWidth="1"/>
    <col min="6663" max="6664" width="10.7109375" customWidth="1"/>
    <col min="6913" max="6913" width="7.85546875" customWidth="1"/>
    <col min="6914" max="6914" width="59.5703125" customWidth="1"/>
    <col min="6915" max="6918" width="18.7109375" customWidth="1"/>
    <col min="6919" max="6920" width="10.7109375" customWidth="1"/>
    <col min="7169" max="7169" width="7.85546875" customWidth="1"/>
    <col min="7170" max="7170" width="59.5703125" customWidth="1"/>
    <col min="7171" max="7174" width="18.7109375" customWidth="1"/>
    <col min="7175" max="7176" width="10.7109375" customWidth="1"/>
    <col min="7425" max="7425" width="7.85546875" customWidth="1"/>
    <col min="7426" max="7426" width="59.5703125" customWidth="1"/>
    <col min="7427" max="7430" width="18.7109375" customWidth="1"/>
    <col min="7431" max="7432" width="10.7109375" customWidth="1"/>
    <col min="7681" max="7681" width="7.85546875" customWidth="1"/>
    <col min="7682" max="7682" width="59.5703125" customWidth="1"/>
    <col min="7683" max="7686" width="18.7109375" customWidth="1"/>
    <col min="7687" max="7688" width="10.7109375" customWidth="1"/>
    <col min="7937" max="7937" width="7.85546875" customWidth="1"/>
    <col min="7938" max="7938" width="59.5703125" customWidth="1"/>
    <col min="7939" max="7942" width="18.7109375" customWidth="1"/>
    <col min="7943" max="7944" width="10.7109375" customWidth="1"/>
    <col min="8193" max="8193" width="7.85546875" customWidth="1"/>
    <col min="8194" max="8194" width="59.5703125" customWidth="1"/>
    <col min="8195" max="8198" width="18.7109375" customWidth="1"/>
    <col min="8199" max="8200" width="10.7109375" customWidth="1"/>
    <col min="8449" max="8449" width="7.85546875" customWidth="1"/>
    <col min="8450" max="8450" width="59.5703125" customWidth="1"/>
    <col min="8451" max="8454" width="18.7109375" customWidth="1"/>
    <col min="8455" max="8456" width="10.7109375" customWidth="1"/>
    <col min="8705" max="8705" width="7.85546875" customWidth="1"/>
    <col min="8706" max="8706" width="59.5703125" customWidth="1"/>
    <col min="8707" max="8710" width="18.7109375" customWidth="1"/>
    <col min="8711" max="8712" width="10.7109375" customWidth="1"/>
    <col min="8961" max="8961" width="7.85546875" customWidth="1"/>
    <col min="8962" max="8962" width="59.5703125" customWidth="1"/>
    <col min="8963" max="8966" width="18.7109375" customWidth="1"/>
    <col min="8967" max="8968" width="10.7109375" customWidth="1"/>
    <col min="9217" max="9217" width="7.85546875" customWidth="1"/>
    <col min="9218" max="9218" width="59.5703125" customWidth="1"/>
    <col min="9219" max="9222" width="18.7109375" customWidth="1"/>
    <col min="9223" max="9224" width="10.7109375" customWidth="1"/>
    <col min="9473" max="9473" width="7.85546875" customWidth="1"/>
    <col min="9474" max="9474" width="59.5703125" customWidth="1"/>
    <col min="9475" max="9478" width="18.7109375" customWidth="1"/>
    <col min="9479" max="9480" width="10.7109375" customWidth="1"/>
    <col min="9729" max="9729" width="7.85546875" customWidth="1"/>
    <col min="9730" max="9730" width="59.5703125" customWidth="1"/>
    <col min="9731" max="9734" width="18.7109375" customWidth="1"/>
    <col min="9735" max="9736" width="10.7109375" customWidth="1"/>
    <col min="9985" max="9985" width="7.85546875" customWidth="1"/>
    <col min="9986" max="9986" width="59.5703125" customWidth="1"/>
    <col min="9987" max="9990" width="18.7109375" customWidth="1"/>
    <col min="9991" max="9992" width="10.7109375" customWidth="1"/>
    <col min="10241" max="10241" width="7.85546875" customWidth="1"/>
    <col min="10242" max="10242" width="59.5703125" customWidth="1"/>
    <col min="10243" max="10246" width="18.7109375" customWidth="1"/>
    <col min="10247" max="10248" width="10.7109375" customWidth="1"/>
    <col min="10497" max="10497" width="7.85546875" customWidth="1"/>
    <col min="10498" max="10498" width="59.5703125" customWidth="1"/>
    <col min="10499" max="10502" width="18.7109375" customWidth="1"/>
    <col min="10503" max="10504" width="10.7109375" customWidth="1"/>
    <col min="10753" max="10753" width="7.85546875" customWidth="1"/>
    <col min="10754" max="10754" width="59.5703125" customWidth="1"/>
    <col min="10755" max="10758" width="18.7109375" customWidth="1"/>
    <col min="10759" max="10760" width="10.7109375" customWidth="1"/>
    <col min="11009" max="11009" width="7.85546875" customWidth="1"/>
    <col min="11010" max="11010" width="59.5703125" customWidth="1"/>
    <col min="11011" max="11014" width="18.7109375" customWidth="1"/>
    <col min="11015" max="11016" width="10.7109375" customWidth="1"/>
    <col min="11265" max="11265" width="7.85546875" customWidth="1"/>
    <col min="11266" max="11266" width="59.5703125" customWidth="1"/>
    <col min="11267" max="11270" width="18.7109375" customWidth="1"/>
    <col min="11271" max="11272" width="10.7109375" customWidth="1"/>
    <col min="11521" max="11521" width="7.85546875" customWidth="1"/>
    <col min="11522" max="11522" width="59.5703125" customWidth="1"/>
    <col min="11523" max="11526" width="18.7109375" customWidth="1"/>
    <col min="11527" max="11528" width="10.7109375" customWidth="1"/>
    <col min="11777" max="11777" width="7.85546875" customWidth="1"/>
    <col min="11778" max="11778" width="59.5703125" customWidth="1"/>
    <col min="11779" max="11782" width="18.7109375" customWidth="1"/>
    <col min="11783" max="11784" width="10.7109375" customWidth="1"/>
    <col min="12033" max="12033" width="7.85546875" customWidth="1"/>
    <col min="12034" max="12034" width="59.5703125" customWidth="1"/>
    <col min="12035" max="12038" width="18.7109375" customWidth="1"/>
    <col min="12039" max="12040" width="10.7109375" customWidth="1"/>
    <col min="12289" max="12289" width="7.85546875" customWidth="1"/>
    <col min="12290" max="12290" width="59.5703125" customWidth="1"/>
    <col min="12291" max="12294" width="18.7109375" customWidth="1"/>
    <col min="12295" max="12296" width="10.7109375" customWidth="1"/>
    <col min="12545" max="12545" width="7.85546875" customWidth="1"/>
    <col min="12546" max="12546" width="59.5703125" customWidth="1"/>
    <col min="12547" max="12550" width="18.7109375" customWidth="1"/>
    <col min="12551" max="12552" width="10.7109375" customWidth="1"/>
    <col min="12801" max="12801" width="7.85546875" customWidth="1"/>
    <col min="12802" max="12802" width="59.5703125" customWidth="1"/>
    <col min="12803" max="12806" width="18.7109375" customWidth="1"/>
    <col min="12807" max="12808" width="10.7109375" customWidth="1"/>
    <col min="13057" max="13057" width="7.85546875" customWidth="1"/>
    <col min="13058" max="13058" width="59.5703125" customWidth="1"/>
    <col min="13059" max="13062" width="18.7109375" customWidth="1"/>
    <col min="13063" max="13064" width="10.7109375" customWidth="1"/>
    <col min="13313" max="13313" width="7.85546875" customWidth="1"/>
    <col min="13314" max="13314" width="59.5703125" customWidth="1"/>
    <col min="13315" max="13318" width="18.7109375" customWidth="1"/>
    <col min="13319" max="13320" width="10.7109375" customWidth="1"/>
    <col min="13569" max="13569" width="7.85546875" customWidth="1"/>
    <col min="13570" max="13570" width="59.5703125" customWidth="1"/>
    <col min="13571" max="13574" width="18.7109375" customWidth="1"/>
    <col min="13575" max="13576" width="10.7109375" customWidth="1"/>
    <col min="13825" max="13825" width="7.85546875" customWidth="1"/>
    <col min="13826" max="13826" width="59.5703125" customWidth="1"/>
    <col min="13827" max="13830" width="18.7109375" customWidth="1"/>
    <col min="13831" max="13832" width="10.7109375" customWidth="1"/>
    <col min="14081" max="14081" width="7.85546875" customWidth="1"/>
    <col min="14082" max="14082" width="59.5703125" customWidth="1"/>
    <col min="14083" max="14086" width="18.7109375" customWidth="1"/>
    <col min="14087" max="14088" width="10.7109375" customWidth="1"/>
    <col min="14337" max="14337" width="7.85546875" customWidth="1"/>
    <col min="14338" max="14338" width="59.5703125" customWidth="1"/>
    <col min="14339" max="14342" width="18.7109375" customWidth="1"/>
    <col min="14343" max="14344" width="10.7109375" customWidth="1"/>
    <col min="14593" max="14593" width="7.85546875" customWidth="1"/>
    <col min="14594" max="14594" width="59.5703125" customWidth="1"/>
    <col min="14595" max="14598" width="18.7109375" customWidth="1"/>
    <col min="14599" max="14600" width="10.7109375" customWidth="1"/>
    <col min="14849" max="14849" width="7.85546875" customWidth="1"/>
    <col min="14850" max="14850" width="59.5703125" customWidth="1"/>
    <col min="14851" max="14854" width="18.7109375" customWidth="1"/>
    <col min="14855" max="14856" width="10.7109375" customWidth="1"/>
    <col min="15105" max="15105" width="7.85546875" customWidth="1"/>
    <col min="15106" max="15106" width="59.5703125" customWidth="1"/>
    <col min="15107" max="15110" width="18.7109375" customWidth="1"/>
    <col min="15111" max="15112" width="10.7109375" customWidth="1"/>
    <col min="15361" max="15361" width="7.85546875" customWidth="1"/>
    <col min="15362" max="15362" width="59.5703125" customWidth="1"/>
    <col min="15363" max="15366" width="18.7109375" customWidth="1"/>
    <col min="15367" max="15368" width="10.7109375" customWidth="1"/>
    <col min="15617" max="15617" width="7.85546875" customWidth="1"/>
    <col min="15618" max="15618" width="59.5703125" customWidth="1"/>
    <col min="15619" max="15622" width="18.7109375" customWidth="1"/>
    <col min="15623" max="15624" width="10.7109375" customWidth="1"/>
    <col min="15873" max="15873" width="7.85546875" customWidth="1"/>
    <col min="15874" max="15874" width="59.5703125" customWidth="1"/>
    <col min="15875" max="15878" width="18.7109375" customWidth="1"/>
    <col min="15879" max="15880" width="10.7109375" customWidth="1"/>
    <col min="16129" max="16129" width="7.85546875" customWidth="1"/>
    <col min="16130" max="16130" width="59.5703125" customWidth="1"/>
    <col min="16131" max="16134" width="18.7109375" customWidth="1"/>
    <col min="16135" max="16136" width="10.7109375" customWidth="1"/>
  </cols>
  <sheetData>
    <row r="1" spans="1:8" ht="12" customHeight="1" x14ac:dyDescent="0.25"/>
    <row r="2" spans="1:8" ht="18" x14ac:dyDescent="0.25">
      <c r="A2" s="1" t="s">
        <v>0</v>
      </c>
      <c r="B2" s="2"/>
      <c r="C2" s="2"/>
      <c r="D2" s="2"/>
      <c r="E2" s="2"/>
    </row>
    <row r="3" spans="1:8" ht="20.25" customHeight="1" x14ac:dyDescent="0.3">
      <c r="A3" s="3"/>
      <c r="B3" s="4"/>
      <c r="C3" s="4"/>
      <c r="D3" s="4"/>
      <c r="E3" s="4"/>
      <c r="F3" s="4"/>
      <c r="G3" s="4"/>
      <c r="H3" s="4"/>
    </row>
    <row r="4" spans="1:8" ht="20.25" customHeight="1" x14ac:dyDescent="0.3">
      <c r="A4" s="5" t="s">
        <v>215</v>
      </c>
      <c r="B4" s="5"/>
      <c r="C4" s="5"/>
      <c r="D4" s="5"/>
      <c r="E4" s="5"/>
      <c r="F4" s="4"/>
      <c r="G4" s="4"/>
      <c r="H4" s="4"/>
    </row>
    <row r="5" spans="1:8" ht="20.25" customHeight="1" x14ac:dyDescent="0.3">
      <c r="A5" s="4"/>
      <c r="B5" s="4"/>
      <c r="C5" s="4"/>
      <c r="D5" s="4"/>
      <c r="E5" s="4"/>
      <c r="F5" s="4"/>
      <c r="G5" s="4"/>
      <c r="H5" s="4"/>
    </row>
    <row r="6" spans="1:8" ht="63.75" customHeight="1" x14ac:dyDescent="0.25">
      <c r="A6" s="330" t="s">
        <v>2</v>
      </c>
      <c r="B6" s="331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</row>
    <row r="7" spans="1:8" s="10" customFormat="1" ht="18" customHeight="1" x14ac:dyDescent="0.25">
      <c r="A7" s="7"/>
      <c r="B7" s="43"/>
      <c r="C7" s="8">
        <f>SUBTOTAL(9,C8:C31)</f>
        <v>755507.49</v>
      </c>
      <c r="D7" s="8">
        <f>SUBTOTAL(9,D8:D31)</f>
        <v>1225680.77</v>
      </c>
      <c r="E7" s="8">
        <f>SUBTOTAL(9,E8:E31)</f>
        <v>1013048.81</v>
      </c>
      <c r="F7" s="8">
        <f>SUBTOTAL(9,F8:F31)</f>
        <v>1086536.75</v>
      </c>
      <c r="G7" s="9">
        <f>IF(C7&lt;&gt;0,E7/C7,"-")</f>
        <v>1.3408851975775913</v>
      </c>
      <c r="H7" s="9">
        <f>IF(F7&lt;&gt;0,E7/F7,"-")</f>
        <v>0.93236497522978401</v>
      </c>
    </row>
    <row r="8" spans="1:8" ht="30" hidden="1" customHeight="1" x14ac:dyDescent="0.3">
      <c r="A8" s="19"/>
      <c r="B8" s="5"/>
      <c r="C8" s="20"/>
      <c r="D8" s="20"/>
      <c r="E8" s="20"/>
      <c r="F8" s="44"/>
      <c r="G8" s="45"/>
      <c r="H8" s="45"/>
    </row>
    <row r="9" spans="1:8" s="10" customFormat="1" ht="409.6" hidden="1" customHeight="1" x14ac:dyDescent="0.25">
      <c r="A9" s="15"/>
      <c r="B9" s="46"/>
      <c r="C9" s="16">
        <f>SUBTOTAL(9,C10:C30)</f>
        <v>755507.49</v>
      </c>
      <c r="D9" s="16">
        <f>SUBTOTAL(9,D10:D30)</f>
        <v>1225680.77</v>
      </c>
      <c r="E9" s="16">
        <f>SUBTOTAL(9,E10:E30)</f>
        <v>1013048.81</v>
      </c>
      <c r="F9" s="16">
        <f>SUBTOTAL(9,F10:F30)</f>
        <v>1086536.75</v>
      </c>
      <c r="G9" s="17">
        <f>IF(C9&lt;&gt;0,E9/C9,"-")</f>
        <v>1.3408851975775913</v>
      </c>
      <c r="H9" s="17">
        <f>IF(F9&lt;&gt;0,E9/F9,"-")</f>
        <v>0.93236497522978401</v>
      </c>
    </row>
    <row r="10" spans="1:8" ht="30" hidden="1" customHeight="1" x14ac:dyDescent="0.25">
      <c r="A10" s="47"/>
      <c r="B10" s="1"/>
      <c r="C10" s="48"/>
      <c r="D10" s="48"/>
      <c r="E10" s="48"/>
      <c r="F10" s="44"/>
      <c r="G10" s="45"/>
      <c r="H10" s="45"/>
    </row>
    <row r="11" spans="1:8" s="10" customFormat="1" ht="409.6" hidden="1" customHeight="1" x14ac:dyDescent="0.25">
      <c r="A11" s="49"/>
      <c r="B11" s="50"/>
      <c r="C11" s="51">
        <f>SUBTOTAL(9,C12:C29)</f>
        <v>755507.49</v>
      </c>
      <c r="D11" s="51">
        <f>SUBTOTAL(9,D12:D29)</f>
        <v>1225680.77</v>
      </c>
      <c r="E11" s="51">
        <f>SUBTOTAL(9,E12:E29)</f>
        <v>1013048.81</v>
      </c>
      <c r="F11" s="51">
        <f>SUBTOTAL(9,F12:F29)</f>
        <v>1086536.75</v>
      </c>
      <c r="G11" s="52">
        <f>IF(C11&lt;&gt;0,E11/C11,"-")</f>
        <v>1.3408851975775913</v>
      </c>
      <c r="H11" s="52">
        <f>IF(F11&lt;&gt;0,E11/F11,"-")</f>
        <v>0.93236497522978401</v>
      </c>
    </row>
    <row r="12" spans="1:8" ht="30" hidden="1" customHeight="1" x14ac:dyDescent="0.25">
      <c r="A12" s="47"/>
      <c r="B12" s="37"/>
      <c r="C12" s="38"/>
      <c r="D12" s="13"/>
      <c r="E12" s="13"/>
      <c r="F12" s="44"/>
      <c r="G12" s="45"/>
      <c r="H12" s="45"/>
    </row>
    <row r="13" spans="1:8" ht="409.6" hidden="1" customHeight="1" x14ac:dyDescent="0.25">
      <c r="A13" s="53"/>
      <c r="B13" s="54"/>
      <c r="C13" s="55">
        <f>SUBTOTAL(9,C14:C28)</f>
        <v>755507.49</v>
      </c>
      <c r="D13" s="55">
        <f>SUBTOTAL(9,D14:D28)</f>
        <v>1225680.77</v>
      </c>
      <c r="E13" s="55">
        <f>SUBTOTAL(9,E14:E28)</f>
        <v>1013048.81</v>
      </c>
      <c r="F13" s="55">
        <f>SUBTOTAL(9,F14:F28)</f>
        <v>1086536.75</v>
      </c>
      <c r="G13" s="56">
        <f>IF(C13&lt;&gt;0,E13/C13,"-")</f>
        <v>1.3408851975775913</v>
      </c>
      <c r="H13" s="56">
        <f>IF(F13&lt;&gt;0,E13/F13,"-")</f>
        <v>0.93236497522978401</v>
      </c>
    </row>
    <row r="14" spans="1:8" ht="30" hidden="1" customHeight="1" x14ac:dyDescent="0.25">
      <c r="A14" s="47"/>
      <c r="B14" s="37"/>
      <c r="C14" s="38"/>
      <c r="D14" s="57"/>
      <c r="E14" s="57"/>
      <c r="F14" s="44"/>
      <c r="G14" s="45"/>
      <c r="H14" s="45"/>
    </row>
    <row r="15" spans="1:8" ht="409.6" hidden="1" customHeight="1" x14ac:dyDescent="0.25">
      <c r="A15" s="58"/>
      <c r="B15" s="59"/>
      <c r="C15" s="60">
        <f>SUBTOTAL(9,C16:C27)</f>
        <v>755507.49</v>
      </c>
      <c r="D15" s="60">
        <f>SUBTOTAL(9,D16:D27)</f>
        <v>1225680.77</v>
      </c>
      <c r="E15" s="60">
        <f>SUBTOTAL(9,E16:E27)</f>
        <v>1013048.81</v>
      </c>
      <c r="F15" s="60">
        <f>SUBTOTAL(9,F16:F27)</f>
        <v>1086536.75</v>
      </c>
      <c r="G15" s="61">
        <f>IF(C15&lt;&gt;0,E15/C15,"-")</f>
        <v>1.3408851975775913</v>
      </c>
      <c r="H15" s="61">
        <f>IF(F15&lt;&gt;0,E15/F15,"-")</f>
        <v>0.93236497522978401</v>
      </c>
    </row>
    <row r="16" spans="1:8" ht="30" hidden="1" customHeight="1" x14ac:dyDescent="0.25">
      <c r="A16" s="47"/>
      <c r="B16" s="37"/>
      <c r="C16" s="38"/>
      <c r="D16" s="62"/>
      <c r="E16" s="62"/>
      <c r="F16" s="44"/>
      <c r="G16" s="45"/>
      <c r="H16" s="45"/>
    </row>
    <row r="17" spans="1:8" ht="409.6" hidden="1" customHeight="1" x14ac:dyDescent="0.25">
      <c r="A17" s="63"/>
      <c r="B17" s="64"/>
      <c r="C17" s="65">
        <f>SUBTOTAL(9,C18:C26)</f>
        <v>755507.49</v>
      </c>
      <c r="D17" s="65">
        <f>SUBTOTAL(9,D18:D26)</f>
        <v>1225680.77</v>
      </c>
      <c r="E17" s="65">
        <f>SUBTOTAL(9,E18:E26)</f>
        <v>1013048.81</v>
      </c>
      <c r="F17" s="65">
        <f>SUBTOTAL(9,F18:F26)</f>
        <v>1086536.75</v>
      </c>
      <c r="G17" s="66">
        <f>IF(C17&lt;&gt;0,E17/C17,"-")</f>
        <v>1.3408851975775913</v>
      </c>
      <c r="H17" s="66">
        <f>IF(F17&lt;&gt;0,E17/F17,"-")</f>
        <v>0.93236497522978401</v>
      </c>
    </row>
    <row r="18" spans="1:8" ht="30" hidden="1" customHeight="1" x14ac:dyDescent="0.25">
      <c r="A18" s="47"/>
      <c r="B18" s="37"/>
      <c r="C18" s="38"/>
      <c r="D18" s="67"/>
      <c r="E18" s="67"/>
      <c r="F18" s="44"/>
      <c r="G18" s="45"/>
      <c r="H18" s="45"/>
    </row>
    <row r="19" spans="1:8" ht="409.6" hidden="1" customHeight="1" x14ac:dyDescent="0.25">
      <c r="A19" s="68"/>
      <c r="B19" s="69"/>
      <c r="C19" s="70">
        <f>SUBTOTAL(9,C20:C25)</f>
        <v>755507.49</v>
      </c>
      <c r="D19" s="70">
        <f>SUBTOTAL(9,D20:D25)</f>
        <v>1225680.77</v>
      </c>
      <c r="E19" s="70">
        <f>SUBTOTAL(9,E20:E25)</f>
        <v>1013048.81</v>
      </c>
      <c r="F19" s="70">
        <f>SUBTOTAL(9,F20:F25)</f>
        <v>1086536.75</v>
      </c>
      <c r="G19" s="71">
        <f>IF(C19&lt;&gt;0,E19/C19,"-")</f>
        <v>1.3408851975775913</v>
      </c>
      <c r="H19" s="71">
        <f>IF(F19&lt;&gt;0,E19/F19,"-")</f>
        <v>0.93236497522978401</v>
      </c>
    </row>
    <row r="20" spans="1:8" ht="22.5" hidden="1" customHeight="1" x14ac:dyDescent="0.25">
      <c r="A20" s="47"/>
      <c r="B20" s="37"/>
      <c r="C20" s="38"/>
      <c r="D20" s="67"/>
      <c r="E20" s="67"/>
      <c r="F20" s="67"/>
      <c r="G20" s="72"/>
      <c r="H20" s="72"/>
    </row>
    <row r="21" spans="1:8" ht="409.6" hidden="1" customHeight="1" x14ac:dyDescent="0.25">
      <c r="A21" s="73"/>
      <c r="B21" s="74"/>
      <c r="C21" s="67">
        <f>SUBTOTAL(9,C22:C24)</f>
        <v>755507.49</v>
      </c>
      <c r="D21" s="67">
        <f>SUBTOTAL(9,D22:D24)</f>
        <v>1225680.77</v>
      </c>
      <c r="E21" s="67">
        <f>SUBTOTAL(9,E22:E24)</f>
        <v>1013048.81</v>
      </c>
      <c r="F21" s="67">
        <f>SUBTOTAL(9,F22:F24)</f>
        <v>1086536.75</v>
      </c>
      <c r="G21" s="72">
        <f>IF(C21&lt;&gt;0,E21/C21,"-")</f>
        <v>1.3408851975775913</v>
      </c>
      <c r="H21" s="72">
        <f>IF(F21&lt;&gt;0,E21/F21,"-")</f>
        <v>0.93236497522978401</v>
      </c>
    </row>
    <row r="22" spans="1:8" ht="30" hidden="1" customHeight="1" x14ac:dyDescent="0.25">
      <c r="A22" s="47"/>
      <c r="B22" s="37"/>
      <c r="C22" s="38"/>
      <c r="D22" s="75"/>
      <c r="E22" s="75"/>
      <c r="F22" s="44"/>
      <c r="G22" s="45"/>
      <c r="H22" s="45"/>
    </row>
    <row r="23" spans="1:8" ht="15" customHeight="1" x14ac:dyDescent="0.25">
      <c r="A23" s="81" t="s">
        <v>344</v>
      </c>
      <c r="B23" s="76" t="s">
        <v>216</v>
      </c>
      <c r="C23" s="34">
        <v>755507.49</v>
      </c>
      <c r="D23" s="34">
        <v>1225680.77</v>
      </c>
      <c r="E23" s="34">
        <v>1013048.81</v>
      </c>
      <c r="F23" s="34">
        <v>1086536.75</v>
      </c>
      <c r="G23" s="35">
        <f>IF(C23&lt;&gt;0,0/C23,"-")</f>
        <v>0</v>
      </c>
      <c r="H23" s="35">
        <f>IF(F23&lt;&gt;0,E23/F23,"-")</f>
        <v>0.93236497522978401</v>
      </c>
    </row>
    <row r="24" spans="1:8" hidden="1" x14ac:dyDescent="0.25">
      <c r="A24" s="37"/>
      <c r="B24" s="37"/>
      <c r="C24" s="38"/>
      <c r="D24" s="34"/>
      <c r="E24" s="34"/>
      <c r="F24" s="34"/>
      <c r="G24" s="35"/>
      <c r="H24" s="35"/>
    </row>
    <row r="25" spans="1:8" hidden="1" x14ac:dyDescent="0.25">
      <c r="A25" s="37"/>
      <c r="B25" s="37"/>
      <c r="C25" s="38"/>
      <c r="D25" s="38"/>
      <c r="E25" s="38"/>
      <c r="F25" s="44"/>
      <c r="G25" s="45"/>
      <c r="H25" s="45"/>
    </row>
    <row r="26" spans="1:8" ht="20.100000000000001" hidden="1" customHeight="1" x14ac:dyDescent="0.25">
      <c r="A26" s="37"/>
      <c r="B26" s="37"/>
      <c r="C26" s="38"/>
      <c r="D26" s="38"/>
      <c r="E26" s="38"/>
      <c r="F26" s="44"/>
      <c r="G26" s="45"/>
      <c r="H26" s="45"/>
    </row>
    <row r="27" spans="1:8" ht="20.100000000000001" hidden="1" customHeight="1" x14ac:dyDescent="0.25">
      <c r="A27" s="37"/>
      <c r="B27" s="37"/>
      <c r="C27" s="38"/>
      <c r="D27" s="38"/>
      <c r="E27" s="38"/>
      <c r="F27" s="44"/>
      <c r="G27" s="45"/>
      <c r="H27" s="45"/>
    </row>
    <row r="28" spans="1:8" ht="20.100000000000001" hidden="1" customHeight="1" x14ac:dyDescent="0.25">
      <c r="A28" s="37"/>
      <c r="B28" s="37"/>
      <c r="C28" s="38"/>
      <c r="D28" s="38"/>
      <c r="E28" s="38"/>
      <c r="F28" s="44"/>
      <c r="G28" s="45"/>
      <c r="H28" s="45"/>
    </row>
    <row r="29" spans="1:8" ht="20.100000000000001" hidden="1" customHeight="1" x14ac:dyDescent="0.25">
      <c r="A29" s="37"/>
      <c r="B29" s="37"/>
      <c r="C29" s="38"/>
      <c r="D29" s="38"/>
      <c r="E29" s="38"/>
      <c r="F29" s="44"/>
      <c r="G29" s="45"/>
      <c r="H29" s="45"/>
    </row>
    <row r="30" spans="1:8" ht="20.100000000000001" hidden="1" customHeight="1" x14ac:dyDescent="0.25">
      <c r="A30" s="37"/>
      <c r="B30" s="37"/>
      <c r="C30" s="38"/>
      <c r="D30" s="38"/>
      <c r="E30" s="38"/>
      <c r="F30" s="44"/>
      <c r="G30" s="45"/>
      <c r="H30" s="45"/>
    </row>
    <row r="31" spans="1:8" hidden="1" x14ac:dyDescent="0.25">
      <c r="A31" s="37"/>
      <c r="B31" s="37"/>
      <c r="C31" s="38"/>
      <c r="D31" s="38"/>
      <c r="E31" s="38"/>
      <c r="F31" s="44"/>
      <c r="G31" s="45"/>
      <c r="H31" s="45"/>
    </row>
    <row r="32" spans="1:8" hidden="1" x14ac:dyDescent="0.25">
      <c r="A32" s="37"/>
      <c r="B32" s="37"/>
      <c r="C32" s="38"/>
      <c r="D32" s="38"/>
      <c r="E32" s="38"/>
      <c r="F32" s="44"/>
      <c r="G32" s="45"/>
      <c r="H32" s="45"/>
    </row>
    <row r="33" spans="1:8" ht="27.75" customHeight="1" x14ac:dyDescent="0.25">
      <c r="A33" s="78" t="s">
        <v>200</v>
      </c>
      <c r="B33" s="78"/>
      <c r="C33" s="79">
        <f>SUBTOTAL(9,C23:C32)</f>
        <v>755507.49</v>
      </c>
      <c r="D33" s="79">
        <f>SUBTOTAL(9,D23:D32)</f>
        <v>1225680.77</v>
      </c>
      <c r="E33" s="79">
        <f>SUBTOTAL(9,E23:E32)</f>
        <v>1013048.81</v>
      </c>
      <c r="F33" s="79">
        <f>SUBTOTAL(9,F23:F32)</f>
        <v>1086536.75</v>
      </c>
      <c r="G33" s="80">
        <f>IF(C33&lt;&gt;0,E33/C33,"-")</f>
        <v>1.3408851975775913</v>
      </c>
      <c r="H33" s="80">
        <f>IF(F33&lt;&gt;0,E33/F33,"-")</f>
        <v>0.93236497522978401</v>
      </c>
    </row>
    <row r="34" spans="1:8" x14ac:dyDescent="0.25">
      <c r="A34" s="37"/>
      <c r="B34" s="37"/>
      <c r="C34" s="37"/>
      <c r="D34" s="37"/>
      <c r="E34" s="37"/>
      <c r="F34" s="37"/>
      <c r="G34" s="37"/>
      <c r="H34" s="37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AB57-48CF-4D02-AB7D-8D519F486ADD}">
  <sheetPr>
    <pageSetUpPr fitToPage="1"/>
  </sheetPr>
  <dimension ref="A1:H521"/>
  <sheetViews>
    <sheetView topLeftCell="A454" workbookViewId="0">
      <selection activeCell="D249" sqref="D249"/>
    </sheetView>
  </sheetViews>
  <sheetFormatPr defaultRowHeight="15" x14ac:dyDescent="0.25"/>
  <cols>
    <col min="1" max="1" width="7.85546875" customWidth="1"/>
    <col min="2" max="2" width="59.5703125" customWidth="1"/>
    <col min="3" max="6" width="18.7109375" customWidth="1"/>
    <col min="7" max="8" width="10.7109375" customWidth="1"/>
    <col min="257" max="257" width="7.85546875" customWidth="1"/>
    <col min="258" max="258" width="59.5703125" customWidth="1"/>
    <col min="259" max="262" width="18.7109375" customWidth="1"/>
    <col min="263" max="264" width="10.7109375" customWidth="1"/>
    <col min="513" max="513" width="7.85546875" customWidth="1"/>
    <col min="514" max="514" width="59.5703125" customWidth="1"/>
    <col min="515" max="518" width="18.7109375" customWidth="1"/>
    <col min="519" max="520" width="10.7109375" customWidth="1"/>
    <col min="769" max="769" width="7.85546875" customWidth="1"/>
    <col min="770" max="770" width="59.5703125" customWidth="1"/>
    <col min="771" max="774" width="18.7109375" customWidth="1"/>
    <col min="775" max="776" width="10.7109375" customWidth="1"/>
    <col min="1025" max="1025" width="7.85546875" customWidth="1"/>
    <col min="1026" max="1026" width="59.5703125" customWidth="1"/>
    <col min="1027" max="1030" width="18.7109375" customWidth="1"/>
    <col min="1031" max="1032" width="10.7109375" customWidth="1"/>
    <col min="1281" max="1281" width="7.85546875" customWidth="1"/>
    <col min="1282" max="1282" width="59.5703125" customWidth="1"/>
    <col min="1283" max="1286" width="18.7109375" customWidth="1"/>
    <col min="1287" max="1288" width="10.7109375" customWidth="1"/>
    <col min="1537" max="1537" width="7.85546875" customWidth="1"/>
    <col min="1538" max="1538" width="59.5703125" customWidth="1"/>
    <col min="1539" max="1542" width="18.7109375" customWidth="1"/>
    <col min="1543" max="1544" width="10.7109375" customWidth="1"/>
    <col min="1793" max="1793" width="7.85546875" customWidth="1"/>
    <col min="1794" max="1794" width="59.5703125" customWidth="1"/>
    <col min="1795" max="1798" width="18.7109375" customWidth="1"/>
    <col min="1799" max="1800" width="10.7109375" customWidth="1"/>
    <col min="2049" max="2049" width="7.85546875" customWidth="1"/>
    <col min="2050" max="2050" width="59.5703125" customWidth="1"/>
    <col min="2051" max="2054" width="18.7109375" customWidth="1"/>
    <col min="2055" max="2056" width="10.7109375" customWidth="1"/>
    <col min="2305" max="2305" width="7.85546875" customWidth="1"/>
    <col min="2306" max="2306" width="59.5703125" customWidth="1"/>
    <col min="2307" max="2310" width="18.7109375" customWidth="1"/>
    <col min="2311" max="2312" width="10.7109375" customWidth="1"/>
    <col min="2561" max="2561" width="7.85546875" customWidth="1"/>
    <col min="2562" max="2562" width="59.5703125" customWidth="1"/>
    <col min="2563" max="2566" width="18.7109375" customWidth="1"/>
    <col min="2567" max="2568" width="10.7109375" customWidth="1"/>
    <col min="2817" max="2817" width="7.85546875" customWidth="1"/>
    <col min="2818" max="2818" width="59.5703125" customWidth="1"/>
    <col min="2819" max="2822" width="18.7109375" customWidth="1"/>
    <col min="2823" max="2824" width="10.7109375" customWidth="1"/>
    <col min="3073" max="3073" width="7.85546875" customWidth="1"/>
    <col min="3074" max="3074" width="59.5703125" customWidth="1"/>
    <col min="3075" max="3078" width="18.7109375" customWidth="1"/>
    <col min="3079" max="3080" width="10.7109375" customWidth="1"/>
    <col min="3329" max="3329" width="7.85546875" customWidth="1"/>
    <col min="3330" max="3330" width="59.5703125" customWidth="1"/>
    <col min="3331" max="3334" width="18.7109375" customWidth="1"/>
    <col min="3335" max="3336" width="10.7109375" customWidth="1"/>
    <col min="3585" max="3585" width="7.85546875" customWidth="1"/>
    <col min="3586" max="3586" width="59.5703125" customWidth="1"/>
    <col min="3587" max="3590" width="18.7109375" customWidth="1"/>
    <col min="3591" max="3592" width="10.7109375" customWidth="1"/>
    <col min="3841" max="3841" width="7.85546875" customWidth="1"/>
    <col min="3842" max="3842" width="59.5703125" customWidth="1"/>
    <col min="3843" max="3846" width="18.7109375" customWidth="1"/>
    <col min="3847" max="3848" width="10.7109375" customWidth="1"/>
    <col min="4097" max="4097" width="7.85546875" customWidth="1"/>
    <col min="4098" max="4098" width="59.5703125" customWidth="1"/>
    <col min="4099" max="4102" width="18.7109375" customWidth="1"/>
    <col min="4103" max="4104" width="10.7109375" customWidth="1"/>
    <col min="4353" max="4353" width="7.85546875" customWidth="1"/>
    <col min="4354" max="4354" width="59.5703125" customWidth="1"/>
    <col min="4355" max="4358" width="18.7109375" customWidth="1"/>
    <col min="4359" max="4360" width="10.7109375" customWidth="1"/>
    <col min="4609" max="4609" width="7.85546875" customWidth="1"/>
    <col min="4610" max="4610" width="59.5703125" customWidth="1"/>
    <col min="4611" max="4614" width="18.7109375" customWidth="1"/>
    <col min="4615" max="4616" width="10.7109375" customWidth="1"/>
    <col min="4865" max="4865" width="7.85546875" customWidth="1"/>
    <col min="4866" max="4866" width="59.5703125" customWidth="1"/>
    <col min="4867" max="4870" width="18.7109375" customWidth="1"/>
    <col min="4871" max="4872" width="10.7109375" customWidth="1"/>
    <col min="5121" max="5121" width="7.85546875" customWidth="1"/>
    <col min="5122" max="5122" width="59.5703125" customWidth="1"/>
    <col min="5123" max="5126" width="18.7109375" customWidth="1"/>
    <col min="5127" max="5128" width="10.7109375" customWidth="1"/>
    <col min="5377" max="5377" width="7.85546875" customWidth="1"/>
    <col min="5378" max="5378" width="59.5703125" customWidth="1"/>
    <col min="5379" max="5382" width="18.7109375" customWidth="1"/>
    <col min="5383" max="5384" width="10.7109375" customWidth="1"/>
    <col min="5633" max="5633" width="7.85546875" customWidth="1"/>
    <col min="5634" max="5634" width="59.5703125" customWidth="1"/>
    <col min="5635" max="5638" width="18.7109375" customWidth="1"/>
    <col min="5639" max="5640" width="10.7109375" customWidth="1"/>
    <col min="5889" max="5889" width="7.85546875" customWidth="1"/>
    <col min="5890" max="5890" width="59.5703125" customWidth="1"/>
    <col min="5891" max="5894" width="18.7109375" customWidth="1"/>
    <col min="5895" max="5896" width="10.7109375" customWidth="1"/>
    <col min="6145" max="6145" width="7.85546875" customWidth="1"/>
    <col min="6146" max="6146" width="59.5703125" customWidth="1"/>
    <col min="6147" max="6150" width="18.7109375" customWidth="1"/>
    <col min="6151" max="6152" width="10.7109375" customWidth="1"/>
    <col min="6401" max="6401" width="7.85546875" customWidth="1"/>
    <col min="6402" max="6402" width="59.5703125" customWidth="1"/>
    <col min="6403" max="6406" width="18.7109375" customWidth="1"/>
    <col min="6407" max="6408" width="10.7109375" customWidth="1"/>
    <col min="6657" max="6657" width="7.85546875" customWidth="1"/>
    <col min="6658" max="6658" width="59.5703125" customWidth="1"/>
    <col min="6659" max="6662" width="18.7109375" customWidth="1"/>
    <col min="6663" max="6664" width="10.7109375" customWidth="1"/>
    <col min="6913" max="6913" width="7.85546875" customWidth="1"/>
    <col min="6914" max="6914" width="59.5703125" customWidth="1"/>
    <col min="6915" max="6918" width="18.7109375" customWidth="1"/>
    <col min="6919" max="6920" width="10.7109375" customWidth="1"/>
    <col min="7169" max="7169" width="7.85546875" customWidth="1"/>
    <col min="7170" max="7170" width="59.5703125" customWidth="1"/>
    <col min="7171" max="7174" width="18.7109375" customWidth="1"/>
    <col min="7175" max="7176" width="10.7109375" customWidth="1"/>
    <col min="7425" max="7425" width="7.85546875" customWidth="1"/>
    <col min="7426" max="7426" width="59.5703125" customWidth="1"/>
    <col min="7427" max="7430" width="18.7109375" customWidth="1"/>
    <col min="7431" max="7432" width="10.7109375" customWidth="1"/>
    <col min="7681" max="7681" width="7.85546875" customWidth="1"/>
    <col min="7682" max="7682" width="59.5703125" customWidth="1"/>
    <col min="7683" max="7686" width="18.7109375" customWidth="1"/>
    <col min="7687" max="7688" width="10.7109375" customWidth="1"/>
    <col min="7937" max="7937" width="7.85546875" customWidth="1"/>
    <col min="7938" max="7938" width="59.5703125" customWidth="1"/>
    <col min="7939" max="7942" width="18.7109375" customWidth="1"/>
    <col min="7943" max="7944" width="10.7109375" customWidth="1"/>
    <col min="8193" max="8193" width="7.85546875" customWidth="1"/>
    <col min="8194" max="8194" width="59.5703125" customWidth="1"/>
    <col min="8195" max="8198" width="18.7109375" customWidth="1"/>
    <col min="8199" max="8200" width="10.7109375" customWidth="1"/>
    <col min="8449" max="8449" width="7.85546875" customWidth="1"/>
    <col min="8450" max="8450" width="59.5703125" customWidth="1"/>
    <col min="8451" max="8454" width="18.7109375" customWidth="1"/>
    <col min="8455" max="8456" width="10.7109375" customWidth="1"/>
    <col min="8705" max="8705" width="7.85546875" customWidth="1"/>
    <col min="8706" max="8706" width="59.5703125" customWidth="1"/>
    <col min="8707" max="8710" width="18.7109375" customWidth="1"/>
    <col min="8711" max="8712" width="10.7109375" customWidth="1"/>
    <col min="8961" max="8961" width="7.85546875" customWidth="1"/>
    <col min="8962" max="8962" width="59.5703125" customWidth="1"/>
    <col min="8963" max="8966" width="18.7109375" customWidth="1"/>
    <col min="8967" max="8968" width="10.7109375" customWidth="1"/>
    <col min="9217" max="9217" width="7.85546875" customWidth="1"/>
    <col min="9218" max="9218" width="59.5703125" customWidth="1"/>
    <col min="9219" max="9222" width="18.7109375" customWidth="1"/>
    <col min="9223" max="9224" width="10.7109375" customWidth="1"/>
    <col min="9473" max="9473" width="7.85546875" customWidth="1"/>
    <col min="9474" max="9474" width="59.5703125" customWidth="1"/>
    <col min="9475" max="9478" width="18.7109375" customWidth="1"/>
    <col min="9479" max="9480" width="10.7109375" customWidth="1"/>
    <col min="9729" max="9729" width="7.85546875" customWidth="1"/>
    <col min="9730" max="9730" width="59.5703125" customWidth="1"/>
    <col min="9731" max="9734" width="18.7109375" customWidth="1"/>
    <col min="9735" max="9736" width="10.7109375" customWidth="1"/>
    <col min="9985" max="9985" width="7.85546875" customWidth="1"/>
    <col min="9986" max="9986" width="59.5703125" customWidth="1"/>
    <col min="9987" max="9990" width="18.7109375" customWidth="1"/>
    <col min="9991" max="9992" width="10.7109375" customWidth="1"/>
    <col min="10241" max="10241" width="7.85546875" customWidth="1"/>
    <col min="10242" max="10242" width="59.5703125" customWidth="1"/>
    <col min="10243" max="10246" width="18.7109375" customWidth="1"/>
    <col min="10247" max="10248" width="10.7109375" customWidth="1"/>
    <col min="10497" max="10497" width="7.85546875" customWidth="1"/>
    <col min="10498" max="10498" width="59.5703125" customWidth="1"/>
    <col min="10499" max="10502" width="18.7109375" customWidth="1"/>
    <col min="10503" max="10504" width="10.7109375" customWidth="1"/>
    <col min="10753" max="10753" width="7.85546875" customWidth="1"/>
    <col min="10754" max="10754" width="59.5703125" customWidth="1"/>
    <col min="10755" max="10758" width="18.7109375" customWidth="1"/>
    <col min="10759" max="10760" width="10.7109375" customWidth="1"/>
    <col min="11009" max="11009" width="7.85546875" customWidth="1"/>
    <col min="11010" max="11010" width="59.5703125" customWidth="1"/>
    <col min="11011" max="11014" width="18.7109375" customWidth="1"/>
    <col min="11015" max="11016" width="10.7109375" customWidth="1"/>
    <col min="11265" max="11265" width="7.85546875" customWidth="1"/>
    <col min="11266" max="11266" width="59.5703125" customWidth="1"/>
    <col min="11267" max="11270" width="18.7109375" customWidth="1"/>
    <col min="11271" max="11272" width="10.7109375" customWidth="1"/>
    <col min="11521" max="11521" width="7.85546875" customWidth="1"/>
    <col min="11522" max="11522" width="59.5703125" customWidth="1"/>
    <col min="11523" max="11526" width="18.7109375" customWidth="1"/>
    <col min="11527" max="11528" width="10.7109375" customWidth="1"/>
    <col min="11777" max="11777" width="7.85546875" customWidth="1"/>
    <col min="11778" max="11778" width="59.5703125" customWidth="1"/>
    <col min="11779" max="11782" width="18.7109375" customWidth="1"/>
    <col min="11783" max="11784" width="10.7109375" customWidth="1"/>
    <col min="12033" max="12033" width="7.85546875" customWidth="1"/>
    <col min="12034" max="12034" width="59.5703125" customWidth="1"/>
    <col min="12035" max="12038" width="18.7109375" customWidth="1"/>
    <col min="12039" max="12040" width="10.7109375" customWidth="1"/>
    <col min="12289" max="12289" width="7.85546875" customWidth="1"/>
    <col min="12290" max="12290" width="59.5703125" customWidth="1"/>
    <col min="12291" max="12294" width="18.7109375" customWidth="1"/>
    <col min="12295" max="12296" width="10.7109375" customWidth="1"/>
    <col min="12545" max="12545" width="7.85546875" customWidth="1"/>
    <col min="12546" max="12546" width="59.5703125" customWidth="1"/>
    <col min="12547" max="12550" width="18.7109375" customWidth="1"/>
    <col min="12551" max="12552" width="10.7109375" customWidth="1"/>
    <col min="12801" max="12801" width="7.85546875" customWidth="1"/>
    <col min="12802" max="12802" width="59.5703125" customWidth="1"/>
    <col min="12803" max="12806" width="18.7109375" customWidth="1"/>
    <col min="12807" max="12808" width="10.7109375" customWidth="1"/>
    <col min="13057" max="13057" width="7.85546875" customWidth="1"/>
    <col min="13058" max="13058" width="59.5703125" customWidth="1"/>
    <col min="13059" max="13062" width="18.7109375" customWidth="1"/>
    <col min="13063" max="13064" width="10.7109375" customWidth="1"/>
    <col min="13313" max="13313" width="7.85546875" customWidth="1"/>
    <col min="13314" max="13314" width="59.5703125" customWidth="1"/>
    <col min="13315" max="13318" width="18.7109375" customWidth="1"/>
    <col min="13319" max="13320" width="10.7109375" customWidth="1"/>
    <col min="13569" max="13569" width="7.85546875" customWidth="1"/>
    <col min="13570" max="13570" width="59.5703125" customWidth="1"/>
    <col min="13571" max="13574" width="18.7109375" customWidth="1"/>
    <col min="13575" max="13576" width="10.7109375" customWidth="1"/>
    <col min="13825" max="13825" width="7.85546875" customWidth="1"/>
    <col min="13826" max="13826" width="59.5703125" customWidth="1"/>
    <col min="13827" max="13830" width="18.7109375" customWidth="1"/>
    <col min="13831" max="13832" width="10.7109375" customWidth="1"/>
    <col min="14081" max="14081" width="7.85546875" customWidth="1"/>
    <col min="14082" max="14082" width="59.5703125" customWidth="1"/>
    <col min="14083" max="14086" width="18.7109375" customWidth="1"/>
    <col min="14087" max="14088" width="10.7109375" customWidth="1"/>
    <col min="14337" max="14337" width="7.85546875" customWidth="1"/>
    <col min="14338" max="14338" width="59.5703125" customWidth="1"/>
    <col min="14339" max="14342" width="18.7109375" customWidth="1"/>
    <col min="14343" max="14344" width="10.7109375" customWidth="1"/>
    <col min="14593" max="14593" width="7.85546875" customWidth="1"/>
    <col min="14594" max="14594" width="59.5703125" customWidth="1"/>
    <col min="14595" max="14598" width="18.7109375" customWidth="1"/>
    <col min="14599" max="14600" width="10.7109375" customWidth="1"/>
    <col min="14849" max="14849" width="7.85546875" customWidth="1"/>
    <col min="14850" max="14850" width="59.5703125" customWidth="1"/>
    <col min="14851" max="14854" width="18.7109375" customWidth="1"/>
    <col min="14855" max="14856" width="10.7109375" customWidth="1"/>
    <col min="15105" max="15105" width="7.85546875" customWidth="1"/>
    <col min="15106" max="15106" width="59.5703125" customWidth="1"/>
    <col min="15107" max="15110" width="18.7109375" customWidth="1"/>
    <col min="15111" max="15112" width="10.7109375" customWidth="1"/>
    <col min="15361" max="15361" width="7.85546875" customWidth="1"/>
    <col min="15362" max="15362" width="59.5703125" customWidth="1"/>
    <col min="15363" max="15366" width="18.7109375" customWidth="1"/>
    <col min="15367" max="15368" width="10.7109375" customWidth="1"/>
    <col min="15617" max="15617" width="7.85546875" customWidth="1"/>
    <col min="15618" max="15618" width="59.5703125" customWidth="1"/>
    <col min="15619" max="15622" width="18.7109375" customWidth="1"/>
    <col min="15623" max="15624" width="10.7109375" customWidth="1"/>
    <col min="15873" max="15873" width="7.85546875" customWidth="1"/>
    <col min="15874" max="15874" width="59.5703125" customWidth="1"/>
    <col min="15875" max="15878" width="18.7109375" customWidth="1"/>
    <col min="15879" max="15880" width="10.7109375" customWidth="1"/>
    <col min="16129" max="16129" width="7.85546875" customWidth="1"/>
    <col min="16130" max="16130" width="59.5703125" customWidth="1"/>
    <col min="16131" max="16134" width="18.7109375" customWidth="1"/>
    <col min="16135" max="16136" width="10.7109375" customWidth="1"/>
  </cols>
  <sheetData>
    <row r="1" spans="1:8" ht="12" customHeight="1" x14ac:dyDescent="0.25"/>
    <row r="2" spans="1:8" ht="18" x14ac:dyDescent="0.25">
      <c r="A2" s="1" t="s">
        <v>0</v>
      </c>
      <c r="B2" s="2"/>
      <c r="C2" s="2"/>
      <c r="D2" s="2"/>
      <c r="E2" s="2"/>
    </row>
    <row r="3" spans="1:8" ht="20.25" customHeight="1" x14ac:dyDescent="0.3">
      <c r="A3" s="3"/>
      <c r="B3" s="4"/>
      <c r="C3" s="4"/>
      <c r="D3" s="4"/>
      <c r="E3" s="4"/>
      <c r="F3" s="4"/>
      <c r="G3" s="4"/>
      <c r="H3" s="4"/>
    </row>
    <row r="4" spans="1:8" ht="20.25" customHeight="1" x14ac:dyDescent="0.3">
      <c r="A4" s="5" t="s">
        <v>217</v>
      </c>
      <c r="B4" s="5"/>
      <c r="C4" s="5"/>
      <c r="D4" s="5"/>
      <c r="E4" s="5"/>
      <c r="F4" s="4"/>
      <c r="G4" s="4"/>
      <c r="H4" s="4"/>
    </row>
    <row r="5" spans="1:8" ht="20.25" customHeight="1" x14ac:dyDescent="0.3">
      <c r="A5" s="4"/>
      <c r="B5" s="4"/>
      <c r="C5" s="4"/>
      <c r="D5" s="4"/>
      <c r="E5" s="4"/>
      <c r="F5" s="4"/>
      <c r="G5" s="4"/>
      <c r="H5" s="4"/>
    </row>
    <row r="6" spans="1:8" ht="63.75" customHeight="1" x14ac:dyDescent="0.25">
      <c r="A6" s="330" t="s">
        <v>2</v>
      </c>
      <c r="B6" s="331"/>
      <c r="C6" s="6" t="s">
        <v>3</v>
      </c>
      <c r="D6" s="6" t="s">
        <v>218</v>
      </c>
      <c r="E6" s="6" t="s">
        <v>5</v>
      </c>
      <c r="F6" s="6" t="s">
        <v>6</v>
      </c>
      <c r="G6" s="6" t="s">
        <v>7</v>
      </c>
      <c r="H6" s="6" t="s">
        <v>8</v>
      </c>
    </row>
    <row r="7" spans="1:8" s="10" customFormat="1" ht="18" customHeight="1" x14ac:dyDescent="0.25">
      <c r="A7" s="7" t="s">
        <v>204</v>
      </c>
      <c r="B7" s="7" t="s">
        <v>205</v>
      </c>
      <c r="C7" s="8">
        <f>SUBTOTAL(9,C8:C23)</f>
        <v>361399.03999999998</v>
      </c>
      <c r="D7" s="8">
        <f>SUBTOTAL(9,D8:D23)</f>
        <v>634830.01</v>
      </c>
      <c r="E7" s="8">
        <f>SUBTOTAL(9,E8:E23)</f>
        <v>676577.6</v>
      </c>
      <c r="F7" s="8">
        <f>SUBTOTAL(9,F8:F23)</f>
        <v>694426.74</v>
      </c>
      <c r="G7" s="9">
        <f>IF(C7&lt;&gt;0,E7/C7,"-")</f>
        <v>1.8721067991768878</v>
      </c>
      <c r="H7" s="9">
        <f>IF(F7&lt;&gt;0,E7/F7,"-")</f>
        <v>0.97429658310680833</v>
      </c>
    </row>
    <row r="8" spans="1:8" s="10" customFormat="1" ht="20.25" hidden="1" customHeight="1" x14ac:dyDescent="0.25">
      <c r="A8" s="11"/>
      <c r="B8" s="12"/>
      <c r="C8" s="13"/>
      <c r="D8" s="13"/>
      <c r="E8" s="13"/>
      <c r="F8" s="13"/>
      <c r="G8" s="14"/>
      <c r="H8" s="14"/>
    </row>
    <row r="9" spans="1:8" s="18" customFormat="1" ht="409.6" hidden="1" customHeight="1" x14ac:dyDescent="0.25">
      <c r="A9" s="15" t="s">
        <v>51</v>
      </c>
      <c r="B9" s="15" t="s">
        <v>52</v>
      </c>
      <c r="C9" s="16">
        <f>SUBTOTAL(9,C10:C22)</f>
        <v>361399.03999999998</v>
      </c>
      <c r="D9" s="16">
        <f>SUBTOTAL(9,D10:D22)</f>
        <v>634830.01</v>
      </c>
      <c r="E9" s="16">
        <f>SUBTOTAL(9,E10:E22)</f>
        <v>676577.6</v>
      </c>
      <c r="F9" s="16">
        <f>SUBTOTAL(9,F10:F22)</f>
        <v>694426.74</v>
      </c>
      <c r="G9" s="17">
        <f>IF(C9&lt;&gt;0,E9/C9,"-")</f>
        <v>1.8721067991768878</v>
      </c>
      <c r="H9" s="17">
        <f>IF(F9&lt;&gt;0,E9/F9,"-")</f>
        <v>0.97429658310680833</v>
      </c>
    </row>
    <row r="10" spans="1:8" ht="20.25" hidden="1" customHeight="1" x14ac:dyDescent="0.3">
      <c r="A10" s="19"/>
      <c r="B10" s="4"/>
      <c r="C10" s="20"/>
      <c r="D10" s="20"/>
      <c r="E10" s="20"/>
      <c r="F10" s="20"/>
      <c r="G10" s="21"/>
      <c r="H10" s="21"/>
    </row>
    <row r="11" spans="1:8" ht="409.6" hidden="1" customHeight="1" x14ac:dyDescent="0.25">
      <c r="A11" s="22" t="s">
        <v>53</v>
      </c>
      <c r="B11" s="22" t="s">
        <v>54</v>
      </c>
      <c r="C11" s="23">
        <f>SUBTOTAL(9,C12:C21)</f>
        <v>361399.03999999998</v>
      </c>
      <c r="D11" s="23">
        <f>SUBTOTAL(9,D12:D21)</f>
        <v>634830.01</v>
      </c>
      <c r="E11" s="23">
        <f>SUBTOTAL(9,E12:E21)</f>
        <v>676577.6</v>
      </c>
      <c r="F11" s="23">
        <f>SUBTOTAL(9,F12:F21)</f>
        <v>694426.74</v>
      </c>
      <c r="G11" s="24">
        <f>IF(C11&lt;&gt;0,E11/C11,"-")</f>
        <v>1.8721067991768878</v>
      </c>
      <c r="H11" s="24">
        <f>IF(F11&lt;&gt;0,E11/F11,"-")</f>
        <v>0.97429658310680833</v>
      </c>
    </row>
    <row r="12" spans="1:8" ht="20.25" hidden="1" customHeight="1" x14ac:dyDescent="0.3">
      <c r="A12" s="19"/>
      <c r="B12" s="4"/>
      <c r="C12" s="20"/>
      <c r="D12" s="20"/>
      <c r="E12" s="20"/>
      <c r="F12" s="20"/>
      <c r="G12" s="21"/>
      <c r="H12" s="21"/>
    </row>
    <row r="13" spans="1:8" s="28" customFormat="1" ht="409.6" hidden="1" customHeight="1" x14ac:dyDescent="0.2">
      <c r="A13" s="25" t="s">
        <v>53</v>
      </c>
      <c r="B13" s="25" t="s">
        <v>54</v>
      </c>
      <c r="C13" s="26">
        <f>SUBTOTAL(9,C14:C20)</f>
        <v>361399.03999999998</v>
      </c>
      <c r="D13" s="26">
        <f>SUBTOTAL(9,D14:D20)</f>
        <v>634830.01</v>
      </c>
      <c r="E13" s="26">
        <f>SUBTOTAL(9,E14:E20)</f>
        <v>676577.6</v>
      </c>
      <c r="F13" s="26">
        <f>SUBTOTAL(9,F14:F20)</f>
        <v>694426.74</v>
      </c>
      <c r="G13" s="27">
        <f>IF(C13&lt;&gt;0,E13/C13,"-")</f>
        <v>1.8721067991768878</v>
      </c>
      <c r="H13" s="27">
        <f>IF(F13&lt;&gt;0,E13/F13,"-")</f>
        <v>0.97429658310680833</v>
      </c>
    </row>
    <row r="14" spans="1:8" ht="20.25" hidden="1" customHeight="1" x14ac:dyDescent="0.3">
      <c r="A14" s="19"/>
      <c r="B14" s="4"/>
      <c r="C14" s="20"/>
      <c r="D14" s="20"/>
      <c r="E14" s="20"/>
      <c r="F14" s="20"/>
      <c r="G14" s="21"/>
      <c r="H14" s="21"/>
    </row>
    <row r="15" spans="1:8" s="32" customFormat="1" ht="409.6" hidden="1" customHeight="1" x14ac:dyDescent="0.2">
      <c r="A15" s="29" t="s">
        <v>53</v>
      </c>
      <c r="B15" s="29" t="s">
        <v>54</v>
      </c>
      <c r="C15" s="30">
        <f>SUBTOTAL(9,C16:C19)</f>
        <v>361399.03999999998</v>
      </c>
      <c r="D15" s="30">
        <f>SUBTOTAL(9,D16:D19)</f>
        <v>634830.01</v>
      </c>
      <c r="E15" s="30">
        <f>SUBTOTAL(9,E16:E19)</f>
        <v>676577.6</v>
      </c>
      <c r="F15" s="30">
        <f>SUBTOTAL(9,F16:F19)</f>
        <v>694426.74</v>
      </c>
      <c r="G15" s="31">
        <f>IF(C15&lt;&gt;0,E15/C15,"-")</f>
        <v>1.8721067991768878</v>
      </c>
      <c r="H15" s="31">
        <f>IF(F15&lt;&gt;0,E15/F15,"-")</f>
        <v>0.97429658310680833</v>
      </c>
    </row>
    <row r="16" spans="1:8" ht="20.25" hidden="1" customHeight="1" x14ac:dyDescent="0.3">
      <c r="A16" s="19"/>
      <c r="B16" s="4"/>
      <c r="C16" s="20"/>
      <c r="D16" s="20"/>
      <c r="E16" s="20"/>
      <c r="F16" s="20"/>
      <c r="G16" s="21"/>
      <c r="H16" s="21"/>
    </row>
    <row r="17" spans="1:8" s="32" customFormat="1" ht="15" customHeight="1" x14ac:dyDescent="0.2">
      <c r="A17" s="33" t="s">
        <v>55</v>
      </c>
      <c r="B17" s="33" t="s">
        <v>56</v>
      </c>
      <c r="C17" s="34">
        <v>361399.03999999998</v>
      </c>
      <c r="D17" s="34">
        <v>329079.23</v>
      </c>
      <c r="E17" s="34">
        <v>370826.81999999995</v>
      </c>
      <c r="F17" s="34">
        <v>388675.96</v>
      </c>
      <c r="G17" s="35">
        <f>IF(C17&lt;&gt;0,E17/C17,"-")</f>
        <v>1.0260868982939191</v>
      </c>
      <c r="H17" s="35">
        <f>IF(F17&lt;&gt;0,E17/F17,"-")</f>
        <v>0.95407706717955987</v>
      </c>
    </row>
    <row r="18" spans="1:8" s="32" customFormat="1" ht="15" customHeight="1" x14ac:dyDescent="0.2">
      <c r="A18" s="33" t="s">
        <v>57</v>
      </c>
      <c r="B18" s="33" t="s">
        <v>58</v>
      </c>
      <c r="C18" s="34">
        <v>0</v>
      </c>
      <c r="D18" s="34">
        <v>305750.78000000003</v>
      </c>
      <c r="E18" s="34">
        <v>305750.78000000003</v>
      </c>
      <c r="F18" s="34">
        <v>305750.78000000003</v>
      </c>
      <c r="G18" s="35" t="str">
        <f>IF(C18&lt;&gt;0,E18/C18,"-")</f>
        <v>-</v>
      </c>
      <c r="H18" s="35">
        <f>IF(F18&lt;&gt;0,E18/F18,"-")</f>
        <v>1</v>
      </c>
    </row>
    <row r="19" spans="1:8" ht="20.25" hidden="1" customHeight="1" x14ac:dyDescent="0.3">
      <c r="A19" s="12"/>
      <c r="B19" s="11"/>
      <c r="C19" s="13"/>
      <c r="D19" s="20"/>
      <c r="E19" s="20"/>
      <c r="F19" s="20"/>
      <c r="G19" s="21"/>
      <c r="H19" s="21"/>
    </row>
    <row r="20" spans="1:8" ht="20.25" hidden="1" customHeight="1" x14ac:dyDescent="0.3">
      <c r="A20" s="12"/>
      <c r="B20" s="11"/>
      <c r="C20" s="13"/>
      <c r="D20" s="20"/>
      <c r="E20" s="20"/>
      <c r="F20" s="20"/>
      <c r="G20" s="21"/>
      <c r="H20" s="21"/>
    </row>
    <row r="21" spans="1:8" ht="20.25" hidden="1" customHeight="1" x14ac:dyDescent="0.3">
      <c r="A21" s="12"/>
      <c r="B21" s="11"/>
      <c r="C21" s="13"/>
      <c r="D21" s="20"/>
      <c r="E21" s="20"/>
      <c r="F21" s="20"/>
      <c r="G21" s="21"/>
      <c r="H21" s="21"/>
    </row>
    <row r="22" spans="1:8" ht="20.25" hidden="1" customHeight="1" x14ac:dyDescent="0.3">
      <c r="A22" s="12"/>
      <c r="B22" s="11"/>
      <c r="C22" s="13"/>
      <c r="D22" s="20"/>
      <c r="E22" s="20"/>
      <c r="F22" s="20"/>
      <c r="G22" s="21"/>
      <c r="H22" s="21"/>
    </row>
    <row r="23" spans="1:8" ht="20.25" hidden="1" customHeight="1" x14ac:dyDescent="0.3">
      <c r="A23" s="4"/>
      <c r="B23" s="4"/>
      <c r="C23" s="20"/>
      <c r="D23" s="20"/>
      <c r="E23" s="20"/>
      <c r="F23" s="20"/>
      <c r="G23" s="21"/>
      <c r="H23" s="21"/>
    </row>
    <row r="24" spans="1:8" s="10" customFormat="1" ht="18" customHeight="1" x14ac:dyDescent="0.25">
      <c r="A24" s="7" t="s">
        <v>75</v>
      </c>
      <c r="B24" s="7" t="s">
        <v>206</v>
      </c>
      <c r="C24" s="8">
        <f>SUBTOTAL(9,C25:C40)</f>
        <v>81054.990000000005</v>
      </c>
      <c r="D24" s="8">
        <f>SUBTOTAL(9,D25:D40)</f>
        <v>66361.41</v>
      </c>
      <c r="E24" s="8">
        <f>SUBTOTAL(9,E25:E40)</f>
        <v>102216.51999999999</v>
      </c>
      <c r="F24" s="8">
        <f>SUBTOTAL(9,F25:F40)</f>
        <v>100017</v>
      </c>
      <c r="G24" s="9">
        <f>IF(C24&lt;&gt;0,E24/C24,"-")</f>
        <v>1.2610762150485737</v>
      </c>
      <c r="H24" s="9">
        <f>IF(F24&lt;&gt;0,E24/F24,"-")</f>
        <v>1.0219914614515531</v>
      </c>
    </row>
    <row r="25" spans="1:8" s="10" customFormat="1" ht="20.25" hidden="1" customHeight="1" x14ac:dyDescent="0.25">
      <c r="A25" s="11"/>
      <c r="B25" s="12"/>
      <c r="C25" s="13"/>
      <c r="D25" s="13"/>
      <c r="E25" s="13"/>
      <c r="F25" s="13"/>
      <c r="G25" s="14"/>
      <c r="H25" s="14"/>
    </row>
    <row r="26" spans="1:8" s="18" customFormat="1" ht="409.6" hidden="1" customHeight="1" x14ac:dyDescent="0.25">
      <c r="A26" s="15" t="s">
        <v>38</v>
      </c>
      <c r="B26" s="15" t="s">
        <v>39</v>
      </c>
      <c r="C26" s="16">
        <f>SUBTOTAL(9,C27:C39)</f>
        <v>81054.990000000005</v>
      </c>
      <c r="D26" s="16">
        <f>SUBTOTAL(9,D27:D39)</f>
        <v>66361.41</v>
      </c>
      <c r="E26" s="16">
        <f>SUBTOTAL(9,E27:E39)</f>
        <v>102216.51999999999</v>
      </c>
      <c r="F26" s="16">
        <f>SUBTOTAL(9,F27:F39)</f>
        <v>100017</v>
      </c>
      <c r="G26" s="17">
        <f>IF(C26&lt;&gt;0,E26/C26,"-")</f>
        <v>1.2610762150485737</v>
      </c>
      <c r="H26" s="17">
        <f>IF(F26&lt;&gt;0,E26/F26,"-")</f>
        <v>1.0219914614515531</v>
      </c>
    </row>
    <row r="27" spans="1:8" ht="20.25" hidden="1" customHeight="1" x14ac:dyDescent="0.3">
      <c r="A27" s="19"/>
      <c r="B27" s="4"/>
      <c r="C27" s="20"/>
      <c r="D27" s="20"/>
      <c r="E27" s="20"/>
      <c r="F27" s="20"/>
      <c r="G27" s="21"/>
      <c r="H27" s="21"/>
    </row>
    <row r="28" spans="1:8" ht="409.6" hidden="1" customHeight="1" x14ac:dyDescent="0.25">
      <c r="A28" s="22" t="s">
        <v>40</v>
      </c>
      <c r="B28" s="22" t="s">
        <v>41</v>
      </c>
      <c r="C28" s="23">
        <f>SUBTOTAL(9,C29:C38)</f>
        <v>81054.990000000005</v>
      </c>
      <c r="D28" s="23">
        <f>SUBTOTAL(9,D29:D38)</f>
        <v>66361.41</v>
      </c>
      <c r="E28" s="23">
        <f>SUBTOTAL(9,E29:E38)</f>
        <v>102216.51999999999</v>
      </c>
      <c r="F28" s="23">
        <f>SUBTOTAL(9,F29:F38)</f>
        <v>100017</v>
      </c>
      <c r="G28" s="24">
        <f>IF(C28&lt;&gt;0,E28/C28,"-")</f>
        <v>1.2610762150485737</v>
      </c>
      <c r="H28" s="24">
        <f>IF(F28&lt;&gt;0,E28/F28,"-")</f>
        <v>1.0219914614515531</v>
      </c>
    </row>
    <row r="29" spans="1:8" ht="20.25" hidden="1" customHeight="1" x14ac:dyDescent="0.3">
      <c r="A29" s="19"/>
      <c r="B29" s="4"/>
      <c r="C29" s="20"/>
      <c r="D29" s="20"/>
      <c r="E29" s="20"/>
      <c r="F29" s="20"/>
      <c r="G29" s="21"/>
      <c r="H29" s="21"/>
    </row>
    <row r="30" spans="1:8" s="28" customFormat="1" ht="409.6" hidden="1" customHeight="1" x14ac:dyDescent="0.2">
      <c r="A30" s="25" t="s">
        <v>40</v>
      </c>
      <c r="B30" s="25" t="s">
        <v>41</v>
      </c>
      <c r="C30" s="26">
        <f>SUBTOTAL(9,C31:C37)</f>
        <v>81054.990000000005</v>
      </c>
      <c r="D30" s="26">
        <f>SUBTOTAL(9,D31:D37)</f>
        <v>66361.41</v>
      </c>
      <c r="E30" s="26">
        <f>SUBTOTAL(9,E31:E37)</f>
        <v>102216.51999999999</v>
      </c>
      <c r="F30" s="26">
        <f>SUBTOTAL(9,F31:F37)</f>
        <v>100017</v>
      </c>
      <c r="G30" s="27">
        <f>IF(C30&lt;&gt;0,E30/C30,"-")</f>
        <v>1.2610762150485737</v>
      </c>
      <c r="H30" s="27">
        <f>IF(F30&lt;&gt;0,E30/F30,"-")</f>
        <v>1.0219914614515531</v>
      </c>
    </row>
    <row r="31" spans="1:8" ht="20.25" hidden="1" customHeight="1" x14ac:dyDescent="0.3">
      <c r="A31" s="19"/>
      <c r="B31" s="4"/>
      <c r="C31" s="20"/>
      <c r="D31" s="20"/>
      <c r="E31" s="20"/>
      <c r="F31" s="20"/>
      <c r="G31" s="21"/>
      <c r="H31" s="21"/>
    </row>
    <row r="32" spans="1:8" s="32" customFormat="1" ht="409.6" hidden="1" customHeight="1" x14ac:dyDescent="0.2">
      <c r="A32" s="29" t="s">
        <v>40</v>
      </c>
      <c r="B32" s="29" t="s">
        <v>41</v>
      </c>
      <c r="C32" s="30">
        <f>SUBTOTAL(9,C33:C36)</f>
        <v>81054.990000000005</v>
      </c>
      <c r="D32" s="30">
        <f>SUBTOTAL(9,D33:D36)</f>
        <v>66361.41</v>
      </c>
      <c r="E32" s="30">
        <f>SUBTOTAL(9,E33:E36)</f>
        <v>102216.51999999999</v>
      </c>
      <c r="F32" s="30">
        <f>SUBTOTAL(9,F33:F36)</f>
        <v>100017</v>
      </c>
      <c r="G32" s="31">
        <f>IF(C32&lt;&gt;0,E32/C32,"-")</f>
        <v>1.2610762150485737</v>
      </c>
      <c r="H32" s="31">
        <f>IF(F32&lt;&gt;0,E32/F32,"-")</f>
        <v>1.0219914614515531</v>
      </c>
    </row>
    <row r="33" spans="1:8" ht="20.25" hidden="1" customHeight="1" x14ac:dyDescent="0.3">
      <c r="A33" s="19"/>
      <c r="B33" s="4"/>
      <c r="C33" s="20"/>
      <c r="D33" s="20"/>
      <c r="E33" s="20"/>
      <c r="F33" s="20"/>
      <c r="G33" s="21"/>
      <c r="H33" s="21"/>
    </row>
    <row r="34" spans="1:8" s="32" customFormat="1" ht="15" customHeight="1" x14ac:dyDescent="0.2">
      <c r="A34" s="33" t="s">
        <v>42</v>
      </c>
      <c r="B34" s="33" t="s">
        <v>43</v>
      </c>
      <c r="C34" s="34">
        <v>1844.53</v>
      </c>
      <c r="D34" s="34">
        <v>2654.46</v>
      </c>
      <c r="E34" s="34">
        <v>7305.76</v>
      </c>
      <c r="F34" s="34">
        <v>8000</v>
      </c>
      <c r="G34" s="35">
        <f>IF(C34&lt;&gt;0,E34/C34,"-")</f>
        <v>3.9607704943806827</v>
      </c>
      <c r="H34" s="35">
        <f>IF(F34&lt;&gt;0,E34/F34,"-")</f>
        <v>0.91322000000000003</v>
      </c>
    </row>
    <row r="35" spans="1:8" s="32" customFormat="1" ht="15" customHeight="1" x14ac:dyDescent="0.2">
      <c r="A35" s="33" t="s">
        <v>44</v>
      </c>
      <c r="B35" s="33" t="s">
        <v>45</v>
      </c>
      <c r="C35" s="34">
        <v>79210.460000000006</v>
      </c>
      <c r="D35" s="34">
        <v>63706.95</v>
      </c>
      <c r="E35" s="34">
        <v>94910.76</v>
      </c>
      <c r="F35" s="34">
        <v>92017</v>
      </c>
      <c r="G35" s="35">
        <f>IF(C35&lt;&gt;0,E35/C35,"-")</f>
        <v>1.1982099333850604</v>
      </c>
      <c r="H35" s="35">
        <f>IF(F35&lt;&gt;0,E35/F35,"-")</f>
        <v>1.0314481019811557</v>
      </c>
    </row>
    <row r="36" spans="1:8" ht="20.25" hidden="1" customHeight="1" x14ac:dyDescent="0.3">
      <c r="A36" s="12"/>
      <c r="B36" s="11"/>
      <c r="C36" s="13"/>
      <c r="D36" s="20"/>
      <c r="E36" s="20"/>
      <c r="F36" s="20"/>
      <c r="G36" s="21"/>
      <c r="H36" s="21"/>
    </row>
    <row r="37" spans="1:8" ht="20.25" hidden="1" customHeight="1" x14ac:dyDescent="0.3">
      <c r="A37" s="12"/>
      <c r="B37" s="11"/>
      <c r="C37" s="13"/>
      <c r="D37" s="20"/>
      <c r="E37" s="20"/>
      <c r="F37" s="20"/>
      <c r="G37" s="21"/>
      <c r="H37" s="21"/>
    </row>
    <row r="38" spans="1:8" ht="20.25" hidden="1" customHeight="1" x14ac:dyDescent="0.3">
      <c r="A38" s="12"/>
      <c r="B38" s="11"/>
      <c r="C38" s="13"/>
      <c r="D38" s="20"/>
      <c r="E38" s="20"/>
      <c r="F38" s="20"/>
      <c r="G38" s="21"/>
      <c r="H38" s="21"/>
    </row>
    <row r="39" spans="1:8" ht="20.25" hidden="1" customHeight="1" x14ac:dyDescent="0.3">
      <c r="A39" s="12"/>
      <c r="B39" s="11"/>
      <c r="C39" s="13"/>
      <c r="D39" s="20"/>
      <c r="E39" s="20"/>
      <c r="F39" s="20"/>
      <c r="G39" s="21"/>
      <c r="H39" s="21"/>
    </row>
    <row r="40" spans="1:8" ht="20.25" hidden="1" customHeight="1" x14ac:dyDescent="0.3">
      <c r="A40" s="4"/>
      <c r="B40" s="4"/>
      <c r="C40" s="20"/>
      <c r="D40" s="20"/>
      <c r="E40" s="20"/>
      <c r="F40" s="20"/>
      <c r="G40" s="21"/>
      <c r="H40" s="21"/>
    </row>
    <row r="41" spans="1:8" s="10" customFormat="1" ht="18" customHeight="1" x14ac:dyDescent="0.25">
      <c r="A41" s="7" t="s">
        <v>207</v>
      </c>
      <c r="B41" s="7" t="s">
        <v>208</v>
      </c>
      <c r="C41" s="8">
        <f>SUBTOTAL(9,C42:C85)</f>
        <v>244100.74000000002</v>
      </c>
      <c r="D41" s="8">
        <f>SUBTOTAL(9,D42:D85)</f>
        <v>265465.23</v>
      </c>
      <c r="E41" s="8">
        <f>SUBTOTAL(9,E42:E86)</f>
        <v>337131.44999999995</v>
      </c>
      <c r="F41" s="8">
        <f>SUBTOTAL(9,F42:F86)</f>
        <v>334519.64</v>
      </c>
      <c r="G41" s="9">
        <f>IF(C41&lt;&gt;0,E41/C41,"-")</f>
        <v>1.3811160506928406</v>
      </c>
      <c r="H41" s="9">
        <f>IF(F41&lt;&gt;0,E41/F41,"-")</f>
        <v>1.0078076432223828</v>
      </c>
    </row>
    <row r="42" spans="1:8" s="10" customFormat="1" ht="20.25" hidden="1" customHeight="1" x14ac:dyDescent="0.25">
      <c r="A42" s="11"/>
      <c r="B42" s="12"/>
      <c r="C42" s="13"/>
      <c r="D42" s="13"/>
      <c r="E42" s="13"/>
      <c r="F42" s="13"/>
      <c r="G42" s="14"/>
      <c r="H42" s="14"/>
    </row>
    <row r="43" spans="1:8" s="18" customFormat="1" ht="409.6" hidden="1" customHeight="1" x14ac:dyDescent="0.25">
      <c r="A43" s="15" t="s">
        <v>21</v>
      </c>
      <c r="B43" s="15" t="s">
        <v>22</v>
      </c>
      <c r="C43" s="16">
        <f>SUBTOTAL(9,C44:C57)</f>
        <v>8.57</v>
      </c>
      <c r="D43" s="16">
        <f>SUBTOTAL(9,D44:D57)</f>
        <v>19.64</v>
      </c>
      <c r="E43" s="16">
        <f>SUBTOTAL(9,E44:E57)</f>
        <v>18.349999999999998</v>
      </c>
      <c r="F43" s="16">
        <f>SUBTOTAL(9,F44:F57)</f>
        <v>19.64</v>
      </c>
      <c r="G43" s="17">
        <f>IF(C43&lt;&gt;0,E43/C43,"-")</f>
        <v>2.1411901983663939</v>
      </c>
      <c r="H43" s="17">
        <f>IF(F43&lt;&gt;0,E43/F43,"-")</f>
        <v>0.93431771894093674</v>
      </c>
    </row>
    <row r="44" spans="1:8" ht="20.25" hidden="1" customHeight="1" x14ac:dyDescent="0.3">
      <c r="A44" s="19"/>
      <c r="B44" s="4"/>
      <c r="C44" s="20"/>
      <c r="D44" s="20"/>
      <c r="E44" s="20"/>
      <c r="F44" s="20"/>
      <c r="G44" s="21"/>
      <c r="H44" s="21"/>
    </row>
    <row r="45" spans="1:8" ht="409.6" hidden="1" customHeight="1" x14ac:dyDescent="0.25">
      <c r="A45" s="22" t="s">
        <v>23</v>
      </c>
      <c r="B45" s="22" t="s">
        <v>24</v>
      </c>
      <c r="C45" s="23">
        <f>SUBTOTAL(9,C46:C56)</f>
        <v>8.57</v>
      </c>
      <c r="D45" s="23">
        <f>SUBTOTAL(9,D46:D56)</f>
        <v>19.64</v>
      </c>
      <c r="E45" s="23">
        <f>SUBTOTAL(9,E46:E56)</f>
        <v>18.349999999999998</v>
      </c>
      <c r="F45" s="23">
        <f>SUBTOTAL(9,F46:F56)</f>
        <v>19.64</v>
      </c>
      <c r="G45" s="24">
        <f>IF(C45&lt;&gt;0,E45/C45,"-")</f>
        <v>2.1411901983663939</v>
      </c>
      <c r="H45" s="24">
        <f>IF(F45&lt;&gt;0,E45/F45,"-")</f>
        <v>0.93431771894093674</v>
      </c>
    </row>
    <row r="46" spans="1:8" ht="20.25" hidden="1" customHeight="1" x14ac:dyDescent="0.3">
      <c r="A46" s="19"/>
      <c r="B46" s="4"/>
      <c r="C46" s="20"/>
      <c r="D46" s="20"/>
      <c r="E46" s="20"/>
      <c r="F46" s="20"/>
      <c r="G46" s="21"/>
      <c r="H46" s="21"/>
    </row>
    <row r="47" spans="1:8" s="28" customFormat="1" ht="409.6" hidden="1" customHeight="1" x14ac:dyDescent="0.2">
      <c r="A47" s="25" t="s">
        <v>23</v>
      </c>
      <c r="B47" s="25" t="s">
        <v>24</v>
      </c>
      <c r="C47" s="26">
        <f>SUBTOTAL(9,C48:C55)</f>
        <v>8.57</v>
      </c>
      <c r="D47" s="26">
        <f>SUBTOTAL(9,D48:D55)</f>
        <v>19.64</v>
      </c>
      <c r="E47" s="26">
        <f>SUBTOTAL(9,E48:E55)</f>
        <v>18.349999999999998</v>
      </c>
      <c r="F47" s="26">
        <f>SUBTOTAL(9,F48:F55)</f>
        <v>19.64</v>
      </c>
      <c r="G47" s="27">
        <f>IF(C47&lt;&gt;0,E47/C47,"-")</f>
        <v>2.1411901983663939</v>
      </c>
      <c r="H47" s="27">
        <f>IF(F47&lt;&gt;0,E47/F47,"-")</f>
        <v>0.93431771894093674</v>
      </c>
    </row>
    <row r="48" spans="1:8" ht="20.25" hidden="1" customHeight="1" x14ac:dyDescent="0.3">
      <c r="A48" s="19"/>
      <c r="B48" s="4"/>
      <c r="C48" s="20"/>
      <c r="D48" s="20"/>
      <c r="E48" s="20"/>
      <c r="F48" s="20"/>
      <c r="G48" s="21"/>
      <c r="H48" s="21"/>
    </row>
    <row r="49" spans="1:8" s="32" customFormat="1" ht="409.6" hidden="1" customHeight="1" x14ac:dyDescent="0.2">
      <c r="A49" s="29" t="s">
        <v>23</v>
      </c>
      <c r="B49" s="29" t="s">
        <v>24</v>
      </c>
      <c r="C49" s="30">
        <f>SUBTOTAL(9,C50:C54)</f>
        <v>8.57</v>
      </c>
      <c r="D49" s="30">
        <f>SUBTOTAL(9,D50:D54)</f>
        <v>19.64</v>
      </c>
      <c r="E49" s="30">
        <f>SUBTOTAL(9,E50:E54)</f>
        <v>18.349999999999998</v>
      </c>
      <c r="F49" s="30">
        <f>SUBTOTAL(9,F50:F54)</f>
        <v>19.64</v>
      </c>
      <c r="G49" s="31">
        <f>IF(C49&lt;&gt;0,E49/C49,"-")</f>
        <v>2.1411901983663939</v>
      </c>
      <c r="H49" s="31">
        <f>IF(F49&lt;&gt;0,E49/F49,"-")</f>
        <v>0.93431771894093674</v>
      </c>
    </row>
    <row r="50" spans="1:8" ht="20.25" hidden="1" customHeight="1" x14ac:dyDescent="0.3">
      <c r="A50" s="19"/>
      <c r="B50" s="4"/>
      <c r="C50" s="20"/>
      <c r="D50" s="20"/>
      <c r="E50" s="20"/>
      <c r="F50" s="20"/>
      <c r="G50" s="21"/>
      <c r="H50" s="21"/>
    </row>
    <row r="51" spans="1:8" s="32" customFormat="1" ht="15" customHeight="1" x14ac:dyDescent="0.2">
      <c r="A51" s="33" t="s">
        <v>25</v>
      </c>
      <c r="B51" s="33" t="s">
        <v>26</v>
      </c>
      <c r="C51" s="34">
        <v>5.88</v>
      </c>
      <c r="D51" s="34">
        <v>17.25</v>
      </c>
      <c r="E51" s="34">
        <v>4.3</v>
      </c>
      <c r="F51" s="34">
        <v>17.25</v>
      </c>
      <c r="G51" s="35">
        <f>IF(C51&lt;&gt;0,E51/C51,"-")</f>
        <v>0.73129251700680276</v>
      </c>
      <c r="H51" s="35">
        <f>IF(F51&lt;&gt;0,E51/F51,"-")</f>
        <v>0.24927536231884057</v>
      </c>
    </row>
    <row r="52" spans="1:8" s="32" customFormat="1" ht="15" customHeight="1" x14ac:dyDescent="0.2">
      <c r="A52" s="33">
        <v>6414</v>
      </c>
      <c r="B52" s="33" t="s">
        <v>27</v>
      </c>
      <c r="C52" s="34">
        <v>0</v>
      </c>
      <c r="D52" s="34">
        <v>0</v>
      </c>
      <c r="E52" s="34">
        <v>13.56</v>
      </c>
      <c r="F52" s="34">
        <v>0</v>
      </c>
      <c r="G52" s="35" t="s">
        <v>28</v>
      </c>
      <c r="H52" s="35" t="s">
        <v>28</v>
      </c>
    </row>
    <row r="53" spans="1:8" s="32" customFormat="1" ht="15" customHeight="1" x14ac:dyDescent="0.2">
      <c r="A53" s="33" t="s">
        <v>29</v>
      </c>
      <c r="B53" s="33" t="s">
        <v>30</v>
      </c>
      <c r="C53" s="34">
        <v>2.69</v>
      </c>
      <c r="D53" s="34">
        <v>2.39</v>
      </c>
      <c r="E53" s="34">
        <v>0.49</v>
      </c>
      <c r="F53" s="34">
        <v>2.39</v>
      </c>
      <c r="G53" s="35">
        <f>IF(C53&lt;&gt;0,E53/C53,"-")</f>
        <v>0.18215613382899629</v>
      </c>
      <c r="H53" s="35">
        <f>IF(F53&lt;&gt;0,E53/F53,"-")</f>
        <v>0.20502092050209203</v>
      </c>
    </row>
    <row r="54" spans="1:8" ht="20.25" hidden="1" customHeight="1" x14ac:dyDescent="0.3">
      <c r="A54" s="12"/>
      <c r="B54" s="11"/>
      <c r="C54" s="13"/>
      <c r="D54" s="20"/>
      <c r="E54" s="20"/>
      <c r="F54" s="20"/>
      <c r="G54" s="21"/>
      <c r="H54" s="21"/>
    </row>
    <row r="55" spans="1:8" ht="20.25" hidden="1" customHeight="1" x14ac:dyDescent="0.3">
      <c r="A55" s="12"/>
      <c r="B55" s="11"/>
      <c r="C55" s="13"/>
      <c r="D55" s="20"/>
      <c r="E55" s="20"/>
      <c r="F55" s="20"/>
      <c r="G55" s="21"/>
      <c r="H55" s="21"/>
    </row>
    <row r="56" spans="1:8" ht="20.25" hidden="1" customHeight="1" x14ac:dyDescent="0.3">
      <c r="A56" s="12"/>
      <c r="B56" s="11"/>
      <c r="C56" s="13"/>
      <c r="D56" s="20"/>
      <c r="E56" s="20"/>
      <c r="F56" s="20"/>
      <c r="G56" s="21"/>
      <c r="H56" s="21"/>
    </row>
    <row r="57" spans="1:8" ht="20.25" hidden="1" customHeight="1" x14ac:dyDescent="0.3">
      <c r="A57" s="12"/>
      <c r="B57" s="11"/>
      <c r="C57" s="13"/>
      <c r="D57" s="20"/>
      <c r="E57" s="20"/>
      <c r="F57" s="20"/>
      <c r="G57" s="21"/>
      <c r="H57" s="21"/>
    </row>
    <row r="58" spans="1:8" s="18" customFormat="1" ht="409.6" hidden="1" customHeight="1" x14ac:dyDescent="0.25">
      <c r="A58" s="15" t="s">
        <v>32</v>
      </c>
      <c r="B58" s="15" t="s">
        <v>33</v>
      </c>
      <c r="C58" s="16">
        <f>SUBTOTAL(9,C59:C71)</f>
        <v>244092.17</v>
      </c>
      <c r="D58" s="16">
        <f>SUBTOTAL(9,D59:D71)</f>
        <v>265445.58999999997</v>
      </c>
      <c r="E58" s="16">
        <f>SUBTOTAL(9,E59:E71)</f>
        <v>335437.12</v>
      </c>
      <c r="F58" s="16">
        <f>SUBTOTAL(9,F59:F71)</f>
        <v>333000</v>
      </c>
      <c r="G58" s="17">
        <f>IF(C58&lt;&gt;0,E58/C58,"-")</f>
        <v>1.3742231879047984</v>
      </c>
      <c r="H58" s="17">
        <f>IF(F58&lt;&gt;0,E58/F58,"-")</f>
        <v>1.0073186786786787</v>
      </c>
    </row>
    <row r="59" spans="1:8" ht="20.25" hidden="1" customHeight="1" x14ac:dyDescent="0.3">
      <c r="A59" s="19"/>
      <c r="B59" s="4"/>
      <c r="C59" s="20"/>
      <c r="D59" s="20"/>
      <c r="E59" s="20"/>
      <c r="F59" s="20"/>
      <c r="G59" s="21"/>
      <c r="H59" s="21"/>
    </row>
    <row r="60" spans="1:8" ht="409.6" hidden="1" customHeight="1" x14ac:dyDescent="0.25">
      <c r="A60" s="22" t="s">
        <v>34</v>
      </c>
      <c r="B60" s="22" t="s">
        <v>35</v>
      </c>
      <c r="C60" s="23">
        <f>SUBTOTAL(9,C61:C70)</f>
        <v>244092.17</v>
      </c>
      <c r="D60" s="23">
        <f>SUBTOTAL(9,D61:D70)</f>
        <v>265445.58999999997</v>
      </c>
      <c r="E60" s="23">
        <f>SUBTOTAL(9,E61:E70)</f>
        <v>335437.12</v>
      </c>
      <c r="F60" s="23">
        <f>SUBTOTAL(9,F61:F70)</f>
        <v>333000</v>
      </c>
      <c r="G60" s="24">
        <f>IF(C60&lt;&gt;0,E60/C60,"-")</f>
        <v>1.3742231879047984</v>
      </c>
      <c r="H60" s="24">
        <f>IF(F60&lt;&gt;0,E60/F60,"-")</f>
        <v>1.0073186786786787</v>
      </c>
    </row>
    <row r="61" spans="1:8" ht="20.25" hidden="1" customHeight="1" x14ac:dyDescent="0.3">
      <c r="A61" s="19"/>
      <c r="B61" s="4"/>
      <c r="C61" s="20"/>
      <c r="D61" s="20"/>
      <c r="E61" s="20"/>
      <c r="F61" s="20"/>
      <c r="G61" s="21"/>
      <c r="H61" s="21"/>
    </row>
    <row r="62" spans="1:8" s="28" customFormat="1" ht="409.6" hidden="1" customHeight="1" x14ac:dyDescent="0.2">
      <c r="A62" s="25" t="s">
        <v>34</v>
      </c>
      <c r="B62" s="25" t="s">
        <v>35</v>
      </c>
      <c r="C62" s="26">
        <f>SUBTOTAL(9,C63:C69)</f>
        <v>244092.17</v>
      </c>
      <c r="D62" s="26">
        <f>SUBTOTAL(9,D63:D69)</f>
        <v>265445.58999999997</v>
      </c>
      <c r="E62" s="26">
        <f>SUBTOTAL(9,E63:E69)</f>
        <v>335437.12</v>
      </c>
      <c r="F62" s="26">
        <f>SUBTOTAL(9,F63:F69)</f>
        <v>333000</v>
      </c>
      <c r="G62" s="27">
        <f>IF(C62&lt;&gt;0,E62/C62,"-")</f>
        <v>1.3742231879047984</v>
      </c>
      <c r="H62" s="27">
        <f>IF(F62&lt;&gt;0,E62/F62,"-")</f>
        <v>1.0073186786786787</v>
      </c>
    </row>
    <row r="63" spans="1:8" ht="20.25" hidden="1" customHeight="1" x14ac:dyDescent="0.3">
      <c r="A63" s="19"/>
      <c r="B63" s="4"/>
      <c r="C63" s="20"/>
      <c r="D63" s="20"/>
      <c r="E63" s="20"/>
      <c r="F63" s="20"/>
      <c r="G63" s="21"/>
      <c r="H63" s="21"/>
    </row>
    <row r="64" spans="1:8" s="32" customFormat="1" ht="409.6" hidden="1" customHeight="1" x14ac:dyDescent="0.2">
      <c r="A64" s="29" t="s">
        <v>34</v>
      </c>
      <c r="B64" s="29" t="s">
        <v>35</v>
      </c>
      <c r="C64" s="30">
        <f>SUBTOTAL(9,C65:C68)</f>
        <v>244092.17</v>
      </c>
      <c r="D64" s="30">
        <f>SUBTOTAL(9,D65:D68)</f>
        <v>265445.58999999997</v>
      </c>
      <c r="E64" s="30">
        <f>SUBTOTAL(9,E65:E68)</f>
        <v>335437.12</v>
      </c>
      <c r="F64" s="30">
        <f>SUBTOTAL(9,F65:F68)</f>
        <v>333000</v>
      </c>
      <c r="G64" s="31">
        <f>IF(C64&lt;&gt;0,E64/C64,"-")</f>
        <v>1.3742231879047984</v>
      </c>
      <c r="H64" s="31">
        <f>IF(F64&lt;&gt;0,E64/F64,"-")</f>
        <v>1.0073186786786787</v>
      </c>
    </row>
    <row r="65" spans="1:8" ht="20.25" hidden="1" customHeight="1" x14ac:dyDescent="0.3">
      <c r="A65" s="19"/>
      <c r="B65" s="4"/>
      <c r="C65" s="20"/>
      <c r="D65" s="20"/>
      <c r="E65" s="20"/>
      <c r="F65" s="20"/>
      <c r="G65" s="21"/>
      <c r="H65" s="21"/>
    </row>
    <row r="66" spans="1:8" ht="15.75" customHeight="1" x14ac:dyDescent="0.25">
      <c r="A66" s="33">
        <v>6432</v>
      </c>
      <c r="B66" s="33" t="s">
        <v>219</v>
      </c>
      <c r="C66" s="34">
        <v>0</v>
      </c>
      <c r="D66" s="34">
        <v>0</v>
      </c>
      <c r="E66" s="34">
        <v>43.51</v>
      </c>
      <c r="F66" s="34">
        <v>0</v>
      </c>
      <c r="G66" s="35" t="s">
        <v>28</v>
      </c>
      <c r="H66" s="35" t="s">
        <v>28</v>
      </c>
    </row>
    <row r="67" spans="1:8" s="32" customFormat="1" ht="15.75" customHeight="1" x14ac:dyDescent="0.2">
      <c r="A67" s="33" t="s">
        <v>36</v>
      </c>
      <c r="B67" s="33" t="s">
        <v>37</v>
      </c>
      <c r="C67" s="34">
        <v>244092.17</v>
      </c>
      <c r="D67" s="34">
        <v>265445.58999999997</v>
      </c>
      <c r="E67" s="34">
        <v>335393.61</v>
      </c>
      <c r="F67" s="34">
        <v>333000</v>
      </c>
      <c r="G67" s="35">
        <f>IF(C67&lt;&gt;0,E67/C67,"-")</f>
        <v>1.3740449355667572</v>
      </c>
      <c r="H67" s="35">
        <f>IF(F67&lt;&gt;0,E67/F67,"-")</f>
        <v>1.0071880180180179</v>
      </c>
    </row>
    <row r="68" spans="1:8" ht="20.25" hidden="1" customHeight="1" x14ac:dyDescent="0.3">
      <c r="A68" s="12"/>
      <c r="B68" s="11"/>
      <c r="C68" s="13"/>
      <c r="D68" s="20"/>
      <c r="E68" s="20"/>
      <c r="F68" s="20"/>
      <c r="G68" s="21"/>
      <c r="H68" s="21"/>
    </row>
    <row r="69" spans="1:8" ht="20.25" hidden="1" customHeight="1" x14ac:dyDescent="0.3">
      <c r="A69" s="12"/>
      <c r="B69" s="11"/>
      <c r="C69" s="13"/>
      <c r="D69" s="20"/>
      <c r="E69" s="20"/>
      <c r="F69" s="20"/>
      <c r="G69" s="21"/>
      <c r="H69" s="21"/>
    </row>
    <row r="70" spans="1:8" ht="20.25" hidden="1" customHeight="1" x14ac:dyDescent="0.3">
      <c r="A70" s="12"/>
      <c r="B70" s="11"/>
      <c r="C70" s="13"/>
      <c r="D70" s="20"/>
      <c r="E70" s="20"/>
      <c r="F70" s="20"/>
      <c r="G70" s="21"/>
      <c r="H70" s="21"/>
    </row>
    <row r="71" spans="1:8" ht="20.25" hidden="1" customHeight="1" x14ac:dyDescent="0.3">
      <c r="A71" s="12"/>
      <c r="B71" s="11"/>
      <c r="C71" s="13"/>
      <c r="D71" s="20"/>
      <c r="E71" s="20"/>
      <c r="F71" s="20"/>
      <c r="G71" s="21"/>
      <c r="H71" s="21"/>
    </row>
    <row r="72" spans="1:8" s="18" customFormat="1" ht="409.6" hidden="1" customHeight="1" x14ac:dyDescent="0.25">
      <c r="A72" s="15" t="s">
        <v>59</v>
      </c>
      <c r="B72" s="15" t="s">
        <v>60</v>
      </c>
      <c r="C72" s="16">
        <f>SUBTOTAL(9,C73:C84)</f>
        <v>0</v>
      </c>
      <c r="D72" s="16">
        <f>SUBTOTAL(9,D73:D84)</f>
        <v>0</v>
      </c>
      <c r="E72" s="16">
        <f>SUBTOTAL(9,E73:E84)</f>
        <v>1465.98</v>
      </c>
      <c r="F72" s="16">
        <f>SUBTOTAL(9,F73:F84)</f>
        <v>1500</v>
      </c>
      <c r="G72" s="17" t="str">
        <f>IF(C72&lt;&gt;0,E72/C72,"-")</f>
        <v>-</v>
      </c>
      <c r="H72" s="17">
        <f>IF(F72&lt;&gt;0,E72/F72,"-")</f>
        <v>0.97731999999999997</v>
      </c>
    </row>
    <row r="73" spans="1:8" ht="20.25" hidden="1" customHeight="1" x14ac:dyDescent="0.3">
      <c r="A73" s="19"/>
      <c r="B73" s="4"/>
      <c r="C73" s="20"/>
      <c r="D73" s="20"/>
      <c r="E73" s="20"/>
      <c r="F73" s="20"/>
      <c r="G73" s="21"/>
      <c r="H73" s="21"/>
    </row>
    <row r="74" spans="1:8" ht="409.6" hidden="1" customHeight="1" x14ac:dyDescent="0.25">
      <c r="A74" s="22" t="s">
        <v>61</v>
      </c>
      <c r="B74" s="22" t="s">
        <v>62</v>
      </c>
      <c r="C74" s="23">
        <f>SUBTOTAL(9,C75:C83)</f>
        <v>0</v>
      </c>
      <c r="D74" s="23">
        <f>SUBTOTAL(9,D75:D83)</f>
        <v>0</v>
      </c>
      <c r="E74" s="23">
        <f>SUBTOTAL(9,E75:E83)</f>
        <v>1465.98</v>
      </c>
      <c r="F74" s="23">
        <f>SUBTOTAL(9,F75:F83)</f>
        <v>1500</v>
      </c>
      <c r="G74" s="24" t="str">
        <f>IF(C74&lt;&gt;0,E74/C74,"-")</f>
        <v>-</v>
      </c>
      <c r="H74" s="24">
        <f>IF(F74&lt;&gt;0,E74/F74,"-")</f>
        <v>0.97731999999999997</v>
      </c>
    </row>
    <row r="75" spans="1:8" ht="20.25" hidden="1" customHeight="1" x14ac:dyDescent="0.3">
      <c r="A75" s="19"/>
      <c r="B75" s="4"/>
      <c r="C75" s="20"/>
      <c r="D75" s="20"/>
      <c r="E75" s="20"/>
      <c r="F75" s="20"/>
      <c r="G75" s="21"/>
      <c r="H75" s="21"/>
    </row>
    <row r="76" spans="1:8" s="28" customFormat="1" ht="409.6" hidden="1" customHeight="1" x14ac:dyDescent="0.2">
      <c r="A76" s="25" t="s">
        <v>61</v>
      </c>
      <c r="B76" s="25" t="s">
        <v>62</v>
      </c>
      <c r="C76" s="26">
        <f>SUBTOTAL(9,C77:C82)</f>
        <v>0</v>
      </c>
      <c r="D76" s="26">
        <f>SUBTOTAL(9,D77:D82)</f>
        <v>0</v>
      </c>
      <c r="E76" s="26">
        <f>SUBTOTAL(9,E77:E82)</f>
        <v>1465.98</v>
      </c>
      <c r="F76" s="26">
        <f>SUBTOTAL(9,F77:F82)</f>
        <v>1500</v>
      </c>
      <c r="G76" s="27" t="str">
        <f>IF(C76&lt;&gt;0,E76/C76,"-")</f>
        <v>-</v>
      </c>
      <c r="H76" s="27">
        <f>IF(F76&lt;&gt;0,E76/F76,"-")</f>
        <v>0.97731999999999997</v>
      </c>
    </row>
    <row r="77" spans="1:8" ht="20.25" hidden="1" customHeight="1" x14ac:dyDescent="0.3">
      <c r="A77" s="19"/>
      <c r="B77" s="4"/>
      <c r="C77" s="20"/>
      <c r="D77" s="20"/>
      <c r="E77" s="20"/>
      <c r="F77" s="20"/>
      <c r="G77" s="21"/>
      <c r="H77" s="21"/>
    </row>
    <row r="78" spans="1:8" s="32" customFormat="1" ht="409.6" hidden="1" customHeight="1" x14ac:dyDescent="0.2">
      <c r="A78" s="29" t="s">
        <v>61</v>
      </c>
      <c r="B78" s="29" t="s">
        <v>62</v>
      </c>
      <c r="C78" s="30">
        <f>SUBTOTAL(9,C79:C81)</f>
        <v>0</v>
      </c>
      <c r="D78" s="30">
        <f>SUBTOTAL(9,D79:D81)</f>
        <v>0</v>
      </c>
      <c r="E78" s="30">
        <f>SUBTOTAL(9,E79:E81)</f>
        <v>1465.98</v>
      </c>
      <c r="F78" s="30">
        <f>SUBTOTAL(9,F79:F81)</f>
        <v>1500</v>
      </c>
      <c r="G78" s="31" t="str">
        <f>IF(C78&lt;&gt;0,E78/C78,"-")</f>
        <v>-</v>
      </c>
      <c r="H78" s="31">
        <f>IF(F78&lt;&gt;0,E78/F78,"-")</f>
        <v>0.97731999999999997</v>
      </c>
    </row>
    <row r="79" spans="1:8" ht="20.25" hidden="1" customHeight="1" x14ac:dyDescent="0.3">
      <c r="A79" s="19"/>
      <c r="B79" s="4"/>
      <c r="C79" s="20"/>
      <c r="D79" s="20"/>
      <c r="E79" s="20"/>
      <c r="F79" s="20"/>
      <c r="G79" s="21"/>
      <c r="H79" s="21"/>
    </row>
    <row r="80" spans="1:8" s="32" customFormat="1" ht="15" customHeight="1" x14ac:dyDescent="0.2">
      <c r="A80" s="33" t="s">
        <v>63</v>
      </c>
      <c r="B80" s="33" t="s">
        <v>62</v>
      </c>
      <c r="C80" s="34"/>
      <c r="D80" s="34">
        <v>0</v>
      </c>
      <c r="E80" s="34">
        <v>1465.98</v>
      </c>
      <c r="F80" s="34">
        <v>1500</v>
      </c>
      <c r="G80" s="35" t="str">
        <f>IF(C80&lt;&gt;0,E80/C80,"-")</f>
        <v>-</v>
      </c>
      <c r="H80" s="35">
        <f>IF(F80&lt;&gt;0,E80/F80,"-")</f>
        <v>0.97731999999999997</v>
      </c>
    </row>
    <row r="81" spans="1:8" ht="20.25" hidden="1" customHeight="1" x14ac:dyDescent="0.3">
      <c r="A81" s="12"/>
      <c r="B81" s="11"/>
      <c r="C81" s="13"/>
      <c r="D81" s="20"/>
      <c r="E81" s="20"/>
      <c r="F81" s="20"/>
      <c r="G81" s="21"/>
      <c r="H81" s="21"/>
    </row>
    <row r="82" spans="1:8" ht="20.25" hidden="1" customHeight="1" x14ac:dyDescent="0.3">
      <c r="A82" s="12"/>
      <c r="B82" s="11"/>
      <c r="C82" s="13"/>
      <c r="D82" s="20"/>
      <c r="E82" s="20"/>
      <c r="F82" s="20"/>
      <c r="G82" s="21"/>
      <c r="H82" s="21"/>
    </row>
    <row r="83" spans="1:8" ht="20.25" hidden="1" customHeight="1" x14ac:dyDescent="0.3">
      <c r="A83" s="12"/>
      <c r="B83" s="11"/>
      <c r="C83" s="13"/>
      <c r="D83" s="20"/>
      <c r="E83" s="20"/>
      <c r="F83" s="20"/>
      <c r="G83" s="21"/>
      <c r="H83" s="21"/>
    </row>
    <row r="84" spans="1:8" ht="20.25" hidden="1" customHeight="1" x14ac:dyDescent="0.3">
      <c r="A84" s="12"/>
      <c r="B84" s="11"/>
      <c r="C84" s="13"/>
      <c r="D84" s="20"/>
      <c r="E84" s="20"/>
      <c r="F84" s="20"/>
      <c r="G84" s="21"/>
      <c r="H84" s="21"/>
    </row>
    <row r="85" spans="1:8" ht="20.25" hidden="1" customHeight="1" x14ac:dyDescent="0.3">
      <c r="A85" s="4"/>
      <c r="B85" s="4"/>
      <c r="C85" s="20"/>
      <c r="D85" s="20"/>
      <c r="E85" s="20"/>
      <c r="F85" s="20"/>
      <c r="G85" s="21"/>
      <c r="H85" s="21"/>
    </row>
    <row r="86" spans="1:8" ht="15" customHeight="1" x14ac:dyDescent="0.25">
      <c r="A86" s="33">
        <v>6632</v>
      </c>
      <c r="B86" s="33" t="s">
        <v>348</v>
      </c>
      <c r="C86" s="34">
        <v>0</v>
      </c>
      <c r="D86" s="34">
        <v>0</v>
      </c>
      <c r="E86" s="34">
        <v>210</v>
      </c>
      <c r="F86" s="34">
        <v>0</v>
      </c>
      <c r="G86" s="35" t="s">
        <v>28</v>
      </c>
      <c r="H86" s="35" t="s">
        <v>28</v>
      </c>
    </row>
    <row r="87" spans="1:8" s="10" customFormat="1" ht="18" customHeight="1" x14ac:dyDescent="0.25">
      <c r="A87" s="7" t="s">
        <v>209</v>
      </c>
      <c r="B87" s="7" t="s">
        <v>210</v>
      </c>
      <c r="C87" s="8">
        <f>SUBTOTAL(9,C88:C112)</f>
        <v>16240.68</v>
      </c>
      <c r="D87" s="8">
        <f>SUBTOTAL(9,D88:D112)</f>
        <v>13935.9</v>
      </c>
      <c r="E87" s="8">
        <f>SUBTOTAL(9,E88:E112)</f>
        <v>25308.559999999998</v>
      </c>
      <c r="F87" s="8">
        <f>SUBTOTAL(9,F88:F112)</f>
        <v>25309</v>
      </c>
      <c r="G87" s="9">
        <f>IF(C87&lt;&gt;0,E87/C87,"-")</f>
        <v>1.5583436161540032</v>
      </c>
      <c r="H87" s="9">
        <f>IF(F87&lt;&gt;0,E87/F87,"-")</f>
        <v>0.99998261488008211</v>
      </c>
    </row>
    <row r="88" spans="1:8" s="10" customFormat="1" ht="20.25" hidden="1" customHeight="1" x14ac:dyDescent="0.25">
      <c r="A88" s="11"/>
      <c r="B88" s="12"/>
      <c r="C88" s="13"/>
      <c r="D88" s="13"/>
      <c r="E88" s="13"/>
      <c r="F88" s="13"/>
      <c r="G88" s="14"/>
      <c r="H88" s="14"/>
    </row>
    <row r="89" spans="1:8" s="18" customFormat="1" ht="409.6" hidden="1" customHeight="1" x14ac:dyDescent="0.25">
      <c r="A89" s="15" t="s">
        <v>11</v>
      </c>
      <c r="B89" s="15" t="s">
        <v>12</v>
      </c>
      <c r="C89" s="16">
        <f>SUBTOTAL(9,C90:C111)</f>
        <v>16240.68</v>
      </c>
      <c r="D89" s="16">
        <f>SUBTOTAL(9,D90:D111)</f>
        <v>13935.9</v>
      </c>
      <c r="E89" s="16">
        <f>SUBTOTAL(9,E90:E111)</f>
        <v>25308.559999999998</v>
      </c>
      <c r="F89" s="16">
        <f>SUBTOTAL(9,F90:F111)</f>
        <v>25309</v>
      </c>
      <c r="G89" s="17">
        <f>IF(C89&lt;&gt;0,E89/C89,"-")</f>
        <v>1.5583436161540032</v>
      </c>
      <c r="H89" s="17">
        <f>IF(F89&lt;&gt;0,E89/F89,"-")</f>
        <v>0.99998261488008211</v>
      </c>
    </row>
    <row r="90" spans="1:8" ht="20.25" hidden="1" customHeight="1" x14ac:dyDescent="0.3">
      <c r="A90" s="19"/>
      <c r="B90" s="4"/>
      <c r="C90" s="20"/>
      <c r="D90" s="20"/>
      <c r="E90" s="20"/>
      <c r="F90" s="20"/>
      <c r="G90" s="21"/>
      <c r="H90" s="21"/>
    </row>
    <row r="91" spans="1:8" ht="409.6" hidden="1" customHeight="1" x14ac:dyDescent="0.25">
      <c r="A91" s="22" t="s">
        <v>13</v>
      </c>
      <c r="B91" s="22" t="s">
        <v>14</v>
      </c>
      <c r="C91" s="23">
        <f>SUBTOTAL(9,C92:C100)</f>
        <v>16240.68</v>
      </c>
      <c r="D91" s="23">
        <f>SUBTOTAL(9,D92:D100)</f>
        <v>13935.9</v>
      </c>
      <c r="E91" s="23">
        <f>SUBTOTAL(9,E92:E100)</f>
        <v>15808.56</v>
      </c>
      <c r="F91" s="23">
        <f>SUBTOTAL(9,F92:F100)</f>
        <v>15809</v>
      </c>
      <c r="G91" s="24">
        <f>IF(C91&lt;&gt;0,E91/C91,"-")</f>
        <v>0.9733927397128691</v>
      </c>
      <c r="H91" s="24">
        <f>IF(F91&lt;&gt;0,E91/F91,"-")</f>
        <v>0.99997216775254594</v>
      </c>
    </row>
    <row r="92" spans="1:8" ht="20.25" hidden="1" customHeight="1" x14ac:dyDescent="0.3">
      <c r="A92" s="19"/>
      <c r="B92" s="4"/>
      <c r="C92" s="20"/>
      <c r="D92" s="20"/>
      <c r="E92" s="20"/>
      <c r="F92" s="20"/>
      <c r="G92" s="21"/>
      <c r="H92" s="21"/>
    </row>
    <row r="93" spans="1:8" s="28" customFormat="1" ht="409.6" hidden="1" customHeight="1" x14ac:dyDescent="0.2">
      <c r="A93" s="25" t="s">
        <v>13</v>
      </c>
      <c r="B93" s="25" t="s">
        <v>14</v>
      </c>
      <c r="C93" s="26">
        <f>SUBTOTAL(9,C94:C99)</f>
        <v>16240.68</v>
      </c>
      <c r="D93" s="26">
        <f>SUBTOTAL(9,D94:D99)</f>
        <v>13935.9</v>
      </c>
      <c r="E93" s="26">
        <f>SUBTOTAL(9,E94:E99)</f>
        <v>15808.56</v>
      </c>
      <c r="F93" s="26">
        <f>SUBTOTAL(9,F94:F99)</f>
        <v>15809</v>
      </c>
      <c r="G93" s="27">
        <f>IF(C93&lt;&gt;0,E93/C93,"-")</f>
        <v>0.9733927397128691</v>
      </c>
      <c r="H93" s="27">
        <f>IF(F93&lt;&gt;0,E93/F93,"-")</f>
        <v>0.99997216775254594</v>
      </c>
    </row>
    <row r="94" spans="1:8" ht="20.25" hidden="1" customHeight="1" x14ac:dyDescent="0.3">
      <c r="A94" s="19"/>
      <c r="B94" s="4"/>
      <c r="C94" s="20"/>
      <c r="D94" s="20"/>
      <c r="E94" s="20"/>
      <c r="F94" s="20"/>
      <c r="G94" s="21"/>
      <c r="H94" s="21"/>
    </row>
    <row r="95" spans="1:8" s="32" customFormat="1" ht="409.6" hidden="1" customHeight="1" x14ac:dyDescent="0.2">
      <c r="A95" s="29" t="s">
        <v>13</v>
      </c>
      <c r="B95" s="29" t="s">
        <v>14</v>
      </c>
      <c r="C95" s="30">
        <f>SUBTOTAL(9,C96:C98)</f>
        <v>16240.68</v>
      </c>
      <c r="D95" s="30">
        <f>SUBTOTAL(9,D96:D98)</f>
        <v>13935.9</v>
      </c>
      <c r="E95" s="30">
        <f>SUBTOTAL(9,E96:E98)</f>
        <v>15808.56</v>
      </c>
      <c r="F95" s="30">
        <f>SUBTOTAL(9,F96:F98)</f>
        <v>15809</v>
      </c>
      <c r="G95" s="31">
        <f>IF(C95&lt;&gt;0,E95/C95,"-")</f>
        <v>0.9733927397128691</v>
      </c>
      <c r="H95" s="31">
        <f>IF(F95&lt;&gt;0,E95/F95,"-")</f>
        <v>0.99997216775254594</v>
      </c>
    </row>
    <row r="96" spans="1:8" ht="20.25" hidden="1" customHeight="1" x14ac:dyDescent="0.3">
      <c r="A96" s="19"/>
      <c r="B96" s="4"/>
      <c r="C96" s="20"/>
      <c r="D96" s="20"/>
      <c r="E96" s="20"/>
      <c r="F96" s="20"/>
      <c r="G96" s="21"/>
      <c r="H96" s="21"/>
    </row>
    <row r="97" spans="1:8" s="32" customFormat="1" ht="15" customHeight="1" x14ac:dyDescent="0.2">
      <c r="A97" s="33" t="s">
        <v>15</v>
      </c>
      <c r="B97" s="33" t="s">
        <v>16</v>
      </c>
      <c r="C97" s="34">
        <v>16240.68</v>
      </c>
      <c r="D97" s="34">
        <v>13935.9</v>
      </c>
      <c r="E97" s="34">
        <v>15808.56</v>
      </c>
      <c r="F97" s="34">
        <v>15809</v>
      </c>
      <c r="G97" s="35">
        <f>IF(C97&lt;&gt;0,E97/C97,"-")</f>
        <v>0.9733927397128691</v>
      </c>
      <c r="H97" s="35">
        <f>IF(F97&lt;&gt;0,E97/F97,"-")</f>
        <v>0.99997216775254594</v>
      </c>
    </row>
    <row r="98" spans="1:8" ht="20.25" hidden="1" customHeight="1" x14ac:dyDescent="0.3">
      <c r="A98" s="12"/>
      <c r="B98" s="11"/>
      <c r="C98" s="13"/>
      <c r="D98" s="20"/>
      <c r="E98" s="20"/>
      <c r="F98" s="20"/>
      <c r="G98" s="21"/>
      <c r="H98" s="21"/>
    </row>
    <row r="99" spans="1:8" ht="20.25" hidden="1" customHeight="1" x14ac:dyDescent="0.3">
      <c r="A99" s="12"/>
      <c r="B99" s="11"/>
      <c r="C99" s="13"/>
      <c r="D99" s="20"/>
      <c r="E99" s="20"/>
      <c r="F99" s="20"/>
      <c r="G99" s="21"/>
      <c r="H99" s="21"/>
    </row>
    <row r="100" spans="1:8" ht="20.25" hidden="1" customHeight="1" x14ac:dyDescent="0.3">
      <c r="A100" s="12"/>
      <c r="B100" s="11"/>
      <c r="C100" s="13"/>
      <c r="D100" s="20"/>
      <c r="E100" s="20"/>
      <c r="F100" s="20"/>
      <c r="G100" s="21"/>
      <c r="H100" s="21"/>
    </row>
    <row r="101" spans="1:8" ht="409.6" hidden="1" customHeight="1" x14ac:dyDescent="0.25">
      <c r="A101" s="22" t="s">
        <v>17</v>
      </c>
      <c r="B101" s="22" t="s">
        <v>18</v>
      </c>
      <c r="C101" s="23">
        <f>SUBTOTAL(9,C102:C110)</f>
        <v>0</v>
      </c>
      <c r="D101" s="23">
        <f>SUBTOTAL(9,D102:D110)</f>
        <v>0</v>
      </c>
      <c r="E101" s="23">
        <f>SUBTOTAL(9,E102:E110)</f>
        <v>9500</v>
      </c>
      <c r="F101" s="23">
        <f>SUBTOTAL(9,F102:F110)</f>
        <v>9500</v>
      </c>
      <c r="G101" s="24" t="str">
        <f>IF(C101&lt;&gt;0,E101/C101,"-")</f>
        <v>-</v>
      </c>
      <c r="H101" s="24">
        <f>IF(F101&lt;&gt;0,E101/F101,"-")</f>
        <v>1</v>
      </c>
    </row>
    <row r="102" spans="1:8" ht="20.25" hidden="1" customHeight="1" x14ac:dyDescent="0.3">
      <c r="A102" s="19"/>
      <c r="B102" s="4"/>
      <c r="C102" s="20"/>
      <c r="D102" s="20"/>
      <c r="E102" s="20"/>
      <c r="F102" s="20"/>
      <c r="G102" s="21"/>
      <c r="H102" s="21"/>
    </row>
    <row r="103" spans="1:8" s="28" customFormat="1" ht="409.6" hidden="1" customHeight="1" x14ac:dyDescent="0.2">
      <c r="A103" s="25" t="s">
        <v>17</v>
      </c>
      <c r="B103" s="25" t="s">
        <v>18</v>
      </c>
      <c r="C103" s="26">
        <f>SUBTOTAL(9,C104:C109)</f>
        <v>0</v>
      </c>
      <c r="D103" s="26">
        <f>SUBTOTAL(9,D104:D109)</f>
        <v>0</v>
      </c>
      <c r="E103" s="26">
        <f>SUBTOTAL(9,E104:E109)</f>
        <v>9500</v>
      </c>
      <c r="F103" s="26">
        <f>SUBTOTAL(9,F104:F109)</f>
        <v>9500</v>
      </c>
      <c r="G103" s="27" t="str">
        <f>IF(C103&lt;&gt;0,E103/C103,"-")</f>
        <v>-</v>
      </c>
      <c r="H103" s="27">
        <f>IF(F103&lt;&gt;0,E103/F103,"-")</f>
        <v>1</v>
      </c>
    </row>
    <row r="104" spans="1:8" ht="20.25" hidden="1" customHeight="1" x14ac:dyDescent="0.3">
      <c r="A104" s="19"/>
      <c r="B104" s="4"/>
      <c r="C104" s="20"/>
      <c r="D104" s="20"/>
      <c r="E104" s="20"/>
      <c r="F104" s="20"/>
      <c r="G104" s="21"/>
      <c r="H104" s="21"/>
    </row>
    <row r="105" spans="1:8" s="32" customFormat="1" ht="409.6" hidden="1" customHeight="1" x14ac:dyDescent="0.2">
      <c r="A105" s="29" t="s">
        <v>17</v>
      </c>
      <c r="B105" s="29" t="s">
        <v>18</v>
      </c>
      <c r="C105" s="30">
        <f>SUBTOTAL(9,C106:C108)</f>
        <v>0</v>
      </c>
      <c r="D105" s="30">
        <f>SUBTOTAL(9,D106:D108)</f>
        <v>0</v>
      </c>
      <c r="E105" s="30">
        <f>SUBTOTAL(9,E106:E108)</f>
        <v>9500</v>
      </c>
      <c r="F105" s="30">
        <f>SUBTOTAL(9,F106:F108)</f>
        <v>9500</v>
      </c>
      <c r="G105" s="31" t="str">
        <f>IF(C105&lt;&gt;0,E105/C105,"-")</f>
        <v>-</v>
      </c>
      <c r="H105" s="31">
        <f>IF(F105&lt;&gt;0,E105/F105,"-")</f>
        <v>1</v>
      </c>
    </row>
    <row r="106" spans="1:8" ht="20.25" hidden="1" customHeight="1" x14ac:dyDescent="0.3">
      <c r="A106" s="19"/>
      <c r="B106" s="4"/>
      <c r="C106" s="20"/>
      <c r="D106" s="20"/>
      <c r="E106" s="20"/>
      <c r="F106" s="20"/>
      <c r="G106" s="21"/>
      <c r="H106" s="21"/>
    </row>
    <row r="107" spans="1:8" s="32" customFormat="1" ht="15" customHeight="1" x14ac:dyDescent="0.2">
      <c r="A107" s="33" t="s">
        <v>19</v>
      </c>
      <c r="B107" s="33" t="s">
        <v>20</v>
      </c>
      <c r="C107" s="34"/>
      <c r="D107" s="34">
        <v>0</v>
      </c>
      <c r="E107" s="34">
        <v>9500</v>
      </c>
      <c r="F107" s="34">
        <v>9500</v>
      </c>
      <c r="G107" s="35" t="str">
        <f>IF(C107&lt;&gt;0,E107/C107,"-")</f>
        <v>-</v>
      </c>
      <c r="H107" s="35">
        <f>IF(F107&lt;&gt;0,E107/F107,"-")</f>
        <v>1</v>
      </c>
    </row>
    <row r="108" spans="1:8" ht="20.25" hidden="1" customHeight="1" x14ac:dyDescent="0.3">
      <c r="A108" s="12"/>
      <c r="B108" s="11"/>
      <c r="C108" s="13"/>
      <c r="D108" s="20"/>
      <c r="E108" s="20"/>
      <c r="F108" s="20"/>
      <c r="G108" s="21"/>
      <c r="H108" s="21"/>
    </row>
    <row r="109" spans="1:8" ht="20.25" hidden="1" customHeight="1" x14ac:dyDescent="0.3">
      <c r="A109" s="12"/>
      <c r="B109" s="11"/>
      <c r="C109" s="13"/>
      <c r="D109" s="20"/>
      <c r="E109" s="20"/>
      <c r="F109" s="20"/>
      <c r="G109" s="21"/>
      <c r="H109" s="21"/>
    </row>
    <row r="110" spans="1:8" ht="20.25" hidden="1" customHeight="1" x14ac:dyDescent="0.3">
      <c r="A110" s="12"/>
      <c r="B110" s="11"/>
      <c r="C110" s="13"/>
      <c r="D110" s="20"/>
      <c r="E110" s="20"/>
      <c r="F110" s="20"/>
      <c r="G110" s="21"/>
      <c r="H110" s="21"/>
    </row>
    <row r="111" spans="1:8" ht="20.25" hidden="1" customHeight="1" x14ac:dyDescent="0.3">
      <c r="A111" s="12"/>
      <c r="B111" s="11"/>
      <c r="C111" s="13"/>
      <c r="D111" s="20"/>
      <c r="E111" s="20"/>
      <c r="F111" s="20"/>
      <c r="G111" s="21"/>
      <c r="H111" s="21"/>
    </row>
    <row r="112" spans="1:8" ht="20.25" hidden="1" customHeight="1" x14ac:dyDescent="0.3">
      <c r="A112" s="4"/>
      <c r="B112" s="4"/>
      <c r="C112" s="20"/>
      <c r="D112" s="20"/>
      <c r="E112" s="20"/>
      <c r="F112" s="20"/>
      <c r="G112" s="21"/>
      <c r="H112" s="21"/>
    </row>
    <row r="113" spans="1:8" s="10" customFormat="1" ht="18" customHeight="1" x14ac:dyDescent="0.25">
      <c r="A113" s="7" t="s">
        <v>211</v>
      </c>
      <c r="B113" s="7" t="s">
        <v>212</v>
      </c>
      <c r="C113" s="8">
        <f>SUBTOTAL(9,C114:C128)</f>
        <v>3505.34</v>
      </c>
      <c r="D113" s="8">
        <f>SUBTOTAL(9,D114:D128)</f>
        <v>0</v>
      </c>
      <c r="E113" s="8">
        <f>SUBTOTAL(9,E114:E128)</f>
        <v>5791.8</v>
      </c>
      <c r="F113" s="8">
        <f>SUBTOTAL(9,F114:F128)</f>
        <v>6000</v>
      </c>
      <c r="G113" s="9">
        <f>IF(C113&lt;&gt;0,E113/C113,"-")</f>
        <v>1.6522790941820193</v>
      </c>
      <c r="H113" s="9">
        <f>IF(F113&lt;&gt;0,E113/F113,"-")</f>
        <v>0.96530000000000005</v>
      </c>
    </row>
    <row r="114" spans="1:8" s="10" customFormat="1" ht="20.25" hidden="1" customHeight="1" x14ac:dyDescent="0.25">
      <c r="A114" s="11"/>
      <c r="B114" s="12"/>
      <c r="C114" s="13"/>
      <c r="D114" s="13"/>
      <c r="E114" s="13"/>
      <c r="F114" s="13"/>
      <c r="G114" s="14"/>
      <c r="H114" s="14"/>
    </row>
    <row r="115" spans="1:8" s="18" customFormat="1" ht="409.6" hidden="1" customHeight="1" x14ac:dyDescent="0.25">
      <c r="A115" s="15" t="s">
        <v>38</v>
      </c>
      <c r="B115" s="15" t="s">
        <v>39</v>
      </c>
      <c r="C115" s="16">
        <f>SUBTOTAL(9,C116:C127)</f>
        <v>3505.34</v>
      </c>
      <c r="D115" s="16">
        <f>SUBTOTAL(9,D116:D127)</f>
        <v>0</v>
      </c>
      <c r="E115" s="16">
        <f>SUBTOTAL(9,E116:E127)</f>
        <v>5791.8</v>
      </c>
      <c r="F115" s="16">
        <f>SUBTOTAL(9,F116:F127)</f>
        <v>6000</v>
      </c>
      <c r="G115" s="17">
        <f>IF(C115&lt;&gt;0,E115/C115,"-")</f>
        <v>1.6522790941820193</v>
      </c>
      <c r="H115" s="17">
        <f>IF(F115&lt;&gt;0,E115/F115,"-")</f>
        <v>0.96530000000000005</v>
      </c>
    </row>
    <row r="116" spans="1:8" ht="20.25" hidden="1" customHeight="1" x14ac:dyDescent="0.3">
      <c r="A116" s="19"/>
      <c r="B116" s="4"/>
      <c r="C116" s="20"/>
      <c r="D116" s="20"/>
      <c r="E116" s="20"/>
      <c r="F116" s="20"/>
      <c r="G116" s="21"/>
      <c r="H116" s="21"/>
    </row>
    <row r="117" spans="1:8" ht="409.6" hidden="1" customHeight="1" x14ac:dyDescent="0.25">
      <c r="A117" s="22" t="s">
        <v>46</v>
      </c>
      <c r="B117" s="22" t="s">
        <v>47</v>
      </c>
      <c r="C117" s="23">
        <f>SUBTOTAL(9,C118:C126)</f>
        <v>3505.34</v>
      </c>
      <c r="D117" s="23">
        <f>SUBTOTAL(9,D118:D126)</f>
        <v>0</v>
      </c>
      <c r="E117" s="23">
        <f>SUBTOTAL(9,E118:E126)</f>
        <v>5791.8</v>
      </c>
      <c r="F117" s="23">
        <f>SUBTOTAL(9,F118:F126)</f>
        <v>6000</v>
      </c>
      <c r="G117" s="24">
        <f>IF(C117&lt;&gt;0,E117/C117,"-")</f>
        <v>1.6522790941820193</v>
      </c>
      <c r="H117" s="24">
        <f>IF(F117&lt;&gt;0,E117/F117,"-")</f>
        <v>0.96530000000000005</v>
      </c>
    </row>
    <row r="118" spans="1:8" ht="20.25" hidden="1" customHeight="1" x14ac:dyDescent="0.3">
      <c r="A118" s="19"/>
      <c r="B118" s="4"/>
      <c r="C118" s="20"/>
      <c r="D118" s="20"/>
      <c r="E118" s="20"/>
      <c r="F118" s="20"/>
      <c r="G118" s="21"/>
      <c r="H118" s="21"/>
    </row>
    <row r="119" spans="1:8" s="28" customFormat="1" ht="409.6" hidden="1" customHeight="1" x14ac:dyDescent="0.2">
      <c r="A119" s="25" t="s">
        <v>46</v>
      </c>
      <c r="B119" s="25" t="s">
        <v>47</v>
      </c>
      <c r="C119" s="26">
        <f>SUBTOTAL(9,C120:C125)</f>
        <v>3505.34</v>
      </c>
      <c r="D119" s="26">
        <f>SUBTOTAL(9,D120:D125)</f>
        <v>0</v>
      </c>
      <c r="E119" s="26">
        <f>SUBTOTAL(9,E120:E125)</f>
        <v>5791.8</v>
      </c>
      <c r="F119" s="26">
        <f>SUBTOTAL(9,F120:F125)</f>
        <v>6000</v>
      </c>
      <c r="G119" s="27">
        <f>IF(C119&lt;&gt;0,E119/C119,"-")</f>
        <v>1.6522790941820193</v>
      </c>
      <c r="H119" s="27">
        <f>IF(F119&lt;&gt;0,E119/F119,"-")</f>
        <v>0.96530000000000005</v>
      </c>
    </row>
    <row r="120" spans="1:8" ht="20.25" hidden="1" customHeight="1" x14ac:dyDescent="0.3">
      <c r="A120" s="19"/>
      <c r="B120" s="4"/>
      <c r="C120" s="20"/>
      <c r="D120" s="20"/>
      <c r="E120" s="20"/>
      <c r="F120" s="20"/>
      <c r="G120" s="21"/>
      <c r="H120" s="21"/>
    </row>
    <row r="121" spans="1:8" s="32" customFormat="1" ht="409.6" hidden="1" customHeight="1" x14ac:dyDescent="0.2">
      <c r="A121" s="29" t="s">
        <v>46</v>
      </c>
      <c r="B121" s="29" t="s">
        <v>47</v>
      </c>
      <c r="C121" s="30">
        <f>SUBTOTAL(9,C122:C124)</f>
        <v>3505.34</v>
      </c>
      <c r="D121" s="30">
        <f>SUBTOTAL(9,D122:D124)</f>
        <v>0</v>
      </c>
      <c r="E121" s="30">
        <f>SUBTOTAL(9,E122:E124)</f>
        <v>5791.8</v>
      </c>
      <c r="F121" s="30">
        <f>SUBTOTAL(9,F122:F124)</f>
        <v>6000</v>
      </c>
      <c r="G121" s="31">
        <f>IF(C121&lt;&gt;0,E121/C121,"-")</f>
        <v>1.6522790941820193</v>
      </c>
      <c r="H121" s="31">
        <f>IF(F121&lt;&gt;0,E121/F121,"-")</f>
        <v>0.96530000000000005</v>
      </c>
    </row>
    <row r="122" spans="1:8" ht="20.25" hidden="1" customHeight="1" x14ac:dyDescent="0.3">
      <c r="A122" s="19"/>
      <c r="B122" s="4"/>
      <c r="C122" s="20"/>
      <c r="D122" s="20"/>
      <c r="E122" s="20"/>
      <c r="F122" s="20"/>
      <c r="G122" s="21"/>
      <c r="H122" s="21"/>
    </row>
    <row r="123" spans="1:8" ht="15" customHeight="1" x14ac:dyDescent="0.25">
      <c r="A123" s="33">
        <v>6631</v>
      </c>
      <c r="B123" s="33" t="s">
        <v>48</v>
      </c>
      <c r="C123" s="34">
        <v>3505.34</v>
      </c>
      <c r="D123" s="34">
        <v>0</v>
      </c>
      <c r="E123" s="34">
        <v>5791.8</v>
      </c>
      <c r="F123" s="34">
        <v>6000</v>
      </c>
      <c r="G123" s="35" t="s">
        <v>28</v>
      </c>
      <c r="H123" s="35" t="s">
        <v>28</v>
      </c>
    </row>
    <row r="124" spans="1:8" ht="20.25" hidden="1" customHeight="1" x14ac:dyDescent="0.3">
      <c r="A124" s="12"/>
      <c r="B124" s="11"/>
      <c r="C124" s="13"/>
      <c r="D124" s="20"/>
      <c r="E124" s="20"/>
      <c r="F124" s="20"/>
      <c r="G124" s="21"/>
      <c r="H124" s="35" t="str">
        <f t="shared" ref="H124:H129" si="0">IF(F124&lt;&gt;0,E124/F124,"-")</f>
        <v>-</v>
      </c>
    </row>
    <row r="125" spans="1:8" ht="20.25" hidden="1" customHeight="1" x14ac:dyDescent="0.3">
      <c r="A125" s="12"/>
      <c r="B125" s="11"/>
      <c r="C125" s="13"/>
      <c r="D125" s="20"/>
      <c r="E125" s="20"/>
      <c r="F125" s="20"/>
      <c r="G125" s="21"/>
      <c r="H125" s="35" t="str">
        <f t="shared" si="0"/>
        <v>-</v>
      </c>
    </row>
    <row r="126" spans="1:8" ht="20.25" hidden="1" customHeight="1" x14ac:dyDescent="0.3">
      <c r="A126" s="12"/>
      <c r="B126" s="11"/>
      <c r="C126" s="13"/>
      <c r="D126" s="20"/>
      <c r="E126" s="20"/>
      <c r="F126" s="20"/>
      <c r="G126" s="21"/>
      <c r="H126" s="35" t="str">
        <f t="shared" si="0"/>
        <v>-</v>
      </c>
    </row>
    <row r="127" spans="1:8" ht="20.25" hidden="1" customHeight="1" x14ac:dyDescent="0.3">
      <c r="A127" s="12"/>
      <c r="B127" s="11"/>
      <c r="C127" s="13"/>
      <c r="D127" s="20"/>
      <c r="E127" s="20"/>
      <c r="F127" s="20"/>
      <c r="G127" s="21"/>
      <c r="H127" s="35" t="str">
        <f t="shared" si="0"/>
        <v>-</v>
      </c>
    </row>
    <row r="128" spans="1:8" ht="20.25" hidden="1" customHeight="1" x14ac:dyDescent="0.3">
      <c r="A128" s="4"/>
      <c r="B128" s="4"/>
      <c r="C128" s="20"/>
      <c r="D128" s="20"/>
      <c r="E128" s="20"/>
      <c r="F128" s="20"/>
      <c r="G128" s="21"/>
      <c r="H128" s="35" t="str">
        <f t="shared" si="0"/>
        <v>-</v>
      </c>
    </row>
    <row r="129" spans="1:8" s="10" customFormat="1" ht="18" customHeight="1" x14ac:dyDescent="0.25">
      <c r="A129" s="7" t="s">
        <v>213</v>
      </c>
      <c r="B129" s="7" t="s">
        <v>214</v>
      </c>
      <c r="C129" s="8">
        <f>SUBTOTAL(9,C130:C144)</f>
        <v>0</v>
      </c>
      <c r="D129" s="8">
        <f>SUBTOTAL(9,D130:D144)</f>
        <v>0</v>
      </c>
      <c r="E129" s="8">
        <f>SUBTOTAL(9,E130:E144)</f>
        <v>13244.85</v>
      </c>
      <c r="F129" s="8">
        <f>SUBTOTAL(9,F130:F144)</f>
        <v>15000</v>
      </c>
      <c r="G129" s="9" t="str">
        <f>IF(C129&lt;&gt;0,E129/C129,"-")</f>
        <v>-</v>
      </c>
      <c r="H129" s="9">
        <f t="shared" si="0"/>
        <v>0.88299000000000005</v>
      </c>
    </row>
    <row r="130" spans="1:8" s="10" customFormat="1" ht="20.25" hidden="1" customHeight="1" x14ac:dyDescent="0.25">
      <c r="A130" s="11"/>
      <c r="B130" s="12"/>
      <c r="C130" s="13"/>
      <c r="D130" s="13"/>
      <c r="E130" s="13"/>
      <c r="F130" s="13"/>
      <c r="G130" s="14"/>
      <c r="H130" s="14"/>
    </row>
    <row r="131" spans="1:8" s="18" customFormat="1" ht="409.6" hidden="1" customHeight="1" x14ac:dyDescent="0.25">
      <c r="A131" s="15" t="s">
        <v>66</v>
      </c>
      <c r="B131" s="15" t="s">
        <v>67</v>
      </c>
      <c r="C131" s="16">
        <f>SUBTOTAL(9,C132:C143)</f>
        <v>0</v>
      </c>
      <c r="D131" s="16">
        <f>SUBTOTAL(9,D132:D143)</f>
        <v>0</v>
      </c>
      <c r="E131" s="16">
        <f>SUBTOTAL(9,E132:E143)</f>
        <v>13244.85</v>
      </c>
      <c r="F131" s="16">
        <f>SUBTOTAL(9,F132:F143)</f>
        <v>15000</v>
      </c>
      <c r="G131" s="17" t="str">
        <f>IF(C131&lt;&gt;0,E131/C131,"-")</f>
        <v>-</v>
      </c>
      <c r="H131" s="17">
        <f>IF(F131&lt;&gt;0,E131/F131,"-")</f>
        <v>0.88299000000000005</v>
      </c>
    </row>
    <row r="132" spans="1:8" ht="20.25" hidden="1" customHeight="1" x14ac:dyDescent="0.3">
      <c r="A132" s="19"/>
      <c r="B132" s="4"/>
      <c r="C132" s="20"/>
      <c r="D132" s="20"/>
      <c r="E132" s="20"/>
      <c r="F132" s="20"/>
      <c r="G132" s="21"/>
      <c r="H132" s="21"/>
    </row>
    <row r="133" spans="1:8" ht="409.6" hidden="1" customHeight="1" x14ac:dyDescent="0.25">
      <c r="A133" s="22" t="s">
        <v>68</v>
      </c>
      <c r="B133" s="22" t="s">
        <v>69</v>
      </c>
      <c r="C133" s="23">
        <f>SUBTOTAL(9,C134:C142)</f>
        <v>0</v>
      </c>
      <c r="D133" s="23">
        <f>SUBTOTAL(9,D134:D142)</f>
        <v>0</v>
      </c>
      <c r="E133" s="23">
        <f>SUBTOTAL(9,E134:E142)</f>
        <v>13244.85</v>
      </c>
      <c r="F133" s="23">
        <f>SUBTOTAL(9,F134:F142)</f>
        <v>15000</v>
      </c>
      <c r="G133" s="24" t="str">
        <f>IF(C133&lt;&gt;0,E133/C133,"-")</f>
        <v>-</v>
      </c>
      <c r="H133" s="24">
        <f>IF(F133&lt;&gt;0,E133/F133,"-")</f>
        <v>0.88299000000000005</v>
      </c>
    </row>
    <row r="134" spans="1:8" ht="20.25" hidden="1" customHeight="1" x14ac:dyDescent="0.3">
      <c r="A134" s="19"/>
      <c r="B134" s="4"/>
      <c r="C134" s="20"/>
      <c r="D134" s="20"/>
      <c r="E134" s="20"/>
      <c r="F134" s="20"/>
      <c r="G134" s="21"/>
      <c r="H134" s="21"/>
    </row>
    <row r="135" spans="1:8" s="28" customFormat="1" ht="409.6" hidden="1" customHeight="1" x14ac:dyDescent="0.2">
      <c r="A135" s="25" t="s">
        <v>68</v>
      </c>
      <c r="B135" s="25" t="s">
        <v>69</v>
      </c>
      <c r="C135" s="26">
        <f>SUBTOTAL(9,C136:C141)</f>
        <v>0</v>
      </c>
      <c r="D135" s="26">
        <f>SUBTOTAL(9,D136:D141)</f>
        <v>0</v>
      </c>
      <c r="E135" s="26">
        <f>SUBTOTAL(9,E136:E141)</f>
        <v>13244.85</v>
      </c>
      <c r="F135" s="26">
        <f>SUBTOTAL(9,F136:F141)</f>
        <v>15000</v>
      </c>
      <c r="G135" s="27" t="str">
        <f>IF(C135&lt;&gt;0,E135/C135,"-")</f>
        <v>-</v>
      </c>
      <c r="H135" s="27">
        <f>IF(F135&lt;&gt;0,E135/F135,"-")</f>
        <v>0.88299000000000005</v>
      </c>
    </row>
    <row r="136" spans="1:8" ht="20.25" hidden="1" customHeight="1" x14ac:dyDescent="0.3">
      <c r="A136" s="19"/>
      <c r="B136" s="4"/>
      <c r="C136" s="20"/>
      <c r="D136" s="20"/>
      <c r="E136" s="20"/>
      <c r="F136" s="20"/>
      <c r="G136" s="21"/>
      <c r="H136" s="21"/>
    </row>
    <row r="137" spans="1:8" s="32" customFormat="1" ht="409.6" hidden="1" customHeight="1" x14ac:dyDescent="0.2">
      <c r="A137" s="29" t="s">
        <v>68</v>
      </c>
      <c r="B137" s="29" t="s">
        <v>69</v>
      </c>
      <c r="C137" s="30">
        <f>SUBTOTAL(9,C138:C140)</f>
        <v>0</v>
      </c>
      <c r="D137" s="30">
        <f>SUBTOTAL(9,D138:D140)</f>
        <v>0</v>
      </c>
      <c r="E137" s="30">
        <f>SUBTOTAL(9,E138:E140)</f>
        <v>13244.85</v>
      </c>
      <c r="F137" s="30">
        <f>SUBTOTAL(9,F138:F140)</f>
        <v>15000</v>
      </c>
      <c r="G137" s="31" t="str">
        <f>IF(C137&lt;&gt;0,E137/C137,"-")</f>
        <v>-</v>
      </c>
      <c r="H137" s="31">
        <f>IF(F137&lt;&gt;0,E137/F137,"-")</f>
        <v>0.88299000000000005</v>
      </c>
    </row>
    <row r="138" spans="1:8" ht="20.25" hidden="1" customHeight="1" x14ac:dyDescent="0.3">
      <c r="A138" s="19"/>
      <c r="B138" s="4"/>
      <c r="C138" s="20"/>
      <c r="D138" s="20"/>
      <c r="E138" s="20"/>
      <c r="F138" s="20"/>
      <c r="G138" s="21"/>
      <c r="H138" s="21"/>
    </row>
    <row r="139" spans="1:8" s="32" customFormat="1" ht="15" customHeight="1" x14ac:dyDescent="0.2">
      <c r="A139" s="33" t="s">
        <v>70</v>
      </c>
      <c r="B139" s="33" t="s">
        <v>71</v>
      </c>
      <c r="C139" s="34">
        <v>0</v>
      </c>
      <c r="D139" s="34">
        <v>0</v>
      </c>
      <c r="E139" s="34">
        <v>13244.85</v>
      </c>
      <c r="F139" s="34">
        <v>15000</v>
      </c>
      <c r="G139" s="35" t="str">
        <f>IF(C139&lt;&gt;0,E139/C139,"-")</f>
        <v>-</v>
      </c>
      <c r="H139" s="35">
        <f>IF(F139&lt;&gt;0,E139/F139,"-")</f>
        <v>0.88299000000000005</v>
      </c>
    </row>
    <row r="140" spans="1:8" ht="20.25" hidden="1" customHeight="1" x14ac:dyDescent="0.3">
      <c r="A140" s="12"/>
      <c r="B140" s="11"/>
      <c r="C140" s="13"/>
      <c r="D140" s="20"/>
      <c r="E140" s="20"/>
      <c r="F140" s="20"/>
      <c r="G140" s="21"/>
      <c r="H140" s="21"/>
    </row>
    <row r="141" spans="1:8" ht="20.25" hidden="1" customHeight="1" x14ac:dyDescent="0.3">
      <c r="A141" s="12"/>
      <c r="B141" s="11"/>
      <c r="C141" s="13"/>
      <c r="D141" s="20"/>
      <c r="E141" s="20"/>
      <c r="F141" s="20"/>
      <c r="G141" s="21"/>
      <c r="H141" s="21"/>
    </row>
    <row r="142" spans="1:8" ht="20.25" hidden="1" customHeight="1" x14ac:dyDescent="0.3">
      <c r="A142" s="12"/>
      <c r="B142" s="11"/>
      <c r="C142" s="13"/>
      <c r="D142" s="20"/>
      <c r="E142" s="20"/>
      <c r="F142" s="20"/>
      <c r="G142" s="21"/>
      <c r="H142" s="21"/>
    </row>
    <row r="143" spans="1:8" ht="20.25" hidden="1" customHeight="1" x14ac:dyDescent="0.3">
      <c r="A143" s="12"/>
      <c r="B143" s="11"/>
      <c r="C143" s="13"/>
      <c r="D143" s="20"/>
      <c r="E143" s="20"/>
      <c r="F143" s="20"/>
      <c r="G143" s="21"/>
      <c r="H143" s="21"/>
    </row>
    <row r="144" spans="1:8" ht="20.25" hidden="1" customHeight="1" x14ac:dyDescent="0.3">
      <c r="A144" s="4"/>
      <c r="B144" s="4"/>
      <c r="C144" s="20"/>
      <c r="D144" s="20"/>
      <c r="E144" s="20"/>
      <c r="F144" s="20"/>
      <c r="G144" s="21"/>
      <c r="H144" s="21"/>
    </row>
    <row r="145" spans="1:8" ht="20.25" hidden="1" customHeight="1" x14ac:dyDescent="0.3">
      <c r="A145" s="4"/>
      <c r="B145" s="4"/>
      <c r="C145" s="20"/>
      <c r="D145" s="20"/>
      <c r="E145" s="20"/>
      <c r="F145" s="20"/>
      <c r="G145" s="21"/>
      <c r="H145" s="21"/>
    </row>
    <row r="146" spans="1:8" ht="20.25" customHeight="1" x14ac:dyDescent="0.25">
      <c r="A146" s="7" t="s">
        <v>72</v>
      </c>
      <c r="B146" s="36"/>
      <c r="C146" s="8">
        <f>SUBTOTAL(9,C17:C145)</f>
        <v>706300.79</v>
      </c>
      <c r="D146" s="8">
        <f>SUBTOTAL(9,D17:D145)</f>
        <v>980592.54999999993</v>
      </c>
      <c r="E146" s="8">
        <f>E7+E24+E41+E87+E113+E129</f>
        <v>1160270.78</v>
      </c>
      <c r="F146" s="8">
        <f>SUBTOTAL(9,F17:F145)</f>
        <v>1175272.3799999999</v>
      </c>
      <c r="G146" s="9">
        <f>IF(C146&lt;&gt;0,E146/C146,"-")</f>
        <v>1.6427431434700788</v>
      </c>
      <c r="H146" s="9">
        <f>IF(F146&lt;&gt;0,E146/F146,"-")</f>
        <v>0.98723563979270923</v>
      </c>
    </row>
    <row r="147" spans="1:8" x14ac:dyDescent="0.25">
      <c r="B147" s="37"/>
      <c r="C147" s="38"/>
      <c r="D147" s="38"/>
      <c r="E147" s="38"/>
      <c r="F147" s="38"/>
      <c r="G147" s="39"/>
      <c r="H147" s="39"/>
    </row>
    <row r="148" spans="1:8" ht="63.75" customHeight="1" x14ac:dyDescent="0.25">
      <c r="A148" s="40" t="str">
        <f>A6</f>
        <v>Brojčana oznaka i naziv</v>
      </c>
      <c r="B148" s="41"/>
      <c r="C148" s="6" t="str">
        <f t="shared" ref="C148:H148" si="1">C6</f>
        <v>Izvršenje 2022.</v>
      </c>
      <c r="D148" s="6" t="str">
        <f t="shared" si="1"/>
        <v>Izvorni plan 2023.</v>
      </c>
      <c r="E148" s="6" t="str">
        <f t="shared" si="1"/>
        <v>Izvršenje 2023.</v>
      </c>
      <c r="F148" s="6" t="str">
        <f t="shared" si="1"/>
        <v>Tekući plan 2023. (III Rebalans)</v>
      </c>
      <c r="G148" s="42" t="str">
        <f t="shared" si="1"/>
        <v>Indeks izvršenje / izvršenje prethodne godine</v>
      </c>
      <c r="H148" s="42" t="str">
        <f t="shared" si="1"/>
        <v>Indeks izvršenje /tekući plan</v>
      </c>
    </row>
    <row r="149" spans="1:8" s="10" customFormat="1" ht="18" customHeight="1" x14ac:dyDescent="0.25">
      <c r="A149" s="7"/>
      <c r="B149" s="43"/>
      <c r="C149" s="8">
        <f>C151</f>
        <v>755507.49</v>
      </c>
      <c r="D149" s="8">
        <f>D151</f>
        <v>1225680.7699999998</v>
      </c>
      <c r="E149" s="8">
        <f>E151</f>
        <v>1013048.8099999998</v>
      </c>
      <c r="F149" s="8">
        <f>F151</f>
        <v>1086536.75</v>
      </c>
      <c r="G149" s="9">
        <f>IF(C149&lt;&gt;0,E149/C149,"-")</f>
        <v>1.3408851975775911</v>
      </c>
      <c r="H149" s="9">
        <f>IF(F149&lt;&gt;0,E149/F149,"-")</f>
        <v>0.93236497522978379</v>
      </c>
    </row>
    <row r="150" spans="1:8" ht="30" hidden="1" customHeight="1" x14ac:dyDescent="0.3">
      <c r="A150" s="19"/>
      <c r="B150" s="5"/>
      <c r="C150" s="20"/>
      <c r="D150" s="20"/>
      <c r="E150" s="20"/>
      <c r="F150" s="44"/>
      <c r="G150" s="45"/>
      <c r="H150" s="45"/>
    </row>
    <row r="151" spans="1:8" s="10" customFormat="1" ht="18" customHeight="1" x14ac:dyDescent="0.25">
      <c r="A151" s="15"/>
      <c r="B151" s="46"/>
      <c r="C151" s="16">
        <f>C520</f>
        <v>755507.49</v>
      </c>
      <c r="D151" s="16">
        <f>D153+D249+D282+D438</f>
        <v>1225680.7699999998</v>
      </c>
      <c r="E151" s="16">
        <f>E153+E249+E282+E438+E493</f>
        <v>1013048.8099999998</v>
      </c>
      <c r="F151" s="16">
        <f>F153+F249+F282+F438+F493</f>
        <v>1086536.75</v>
      </c>
      <c r="G151" s="17">
        <f>IF(C151&lt;&gt;0,E151/C151,"-")</f>
        <v>1.3408851975775911</v>
      </c>
      <c r="H151" s="17">
        <f>IF(F151&lt;&gt;0,E151/F151,"-")</f>
        <v>0.93236497522978379</v>
      </c>
    </row>
    <row r="152" spans="1:8" ht="30" hidden="1" customHeight="1" x14ac:dyDescent="0.25">
      <c r="A152" s="47"/>
      <c r="B152" s="1"/>
      <c r="C152" s="48"/>
      <c r="D152" s="48"/>
      <c r="E152" s="48"/>
      <c r="F152" s="44"/>
      <c r="G152" s="45"/>
      <c r="H152" s="45"/>
    </row>
    <row r="153" spans="1:8" s="10" customFormat="1" ht="18" customHeight="1" x14ac:dyDescent="0.25">
      <c r="A153" s="49" t="s">
        <v>204</v>
      </c>
      <c r="B153" s="50" t="s">
        <v>205</v>
      </c>
      <c r="C153" s="51">
        <f>SUBTOTAL(9,C154:C248)</f>
        <v>361399.04000000004</v>
      </c>
      <c r="D153" s="51">
        <f>SUBTOTAL(9,D154:D248)</f>
        <v>634830.01</v>
      </c>
      <c r="E153" s="51">
        <f>E155</f>
        <v>676577.59999999986</v>
      </c>
      <c r="F153" s="51">
        <f>SUBTOTAL(9,F154:F248)</f>
        <v>694426.74</v>
      </c>
      <c r="G153" s="52">
        <f>IF(C153&lt;&gt;0,E153/C153,"-")</f>
        <v>1.8721067991768872</v>
      </c>
      <c r="H153" s="52">
        <f>IF(F153&lt;&gt;0,E153/F153,"-")</f>
        <v>0.97429658310680822</v>
      </c>
    </row>
    <row r="154" spans="1:8" ht="30" hidden="1" customHeight="1" x14ac:dyDescent="0.25">
      <c r="A154" s="47"/>
      <c r="B154" s="37"/>
      <c r="C154" s="38"/>
      <c r="D154" s="13"/>
      <c r="E154" s="13"/>
      <c r="F154" s="44"/>
      <c r="G154" s="45"/>
      <c r="H154" s="45"/>
    </row>
    <row r="155" spans="1:8" ht="18" customHeight="1" x14ac:dyDescent="0.25">
      <c r="A155" s="53"/>
      <c r="B155" s="54"/>
      <c r="C155" s="55">
        <f>SUBTOTAL(9,C156:C247)</f>
        <v>361399.04000000004</v>
      </c>
      <c r="D155" s="55">
        <f>SUBTOTAL(9,D156:D247)</f>
        <v>634830.01</v>
      </c>
      <c r="E155" s="55">
        <f>E157+E217</f>
        <v>676577.59999999986</v>
      </c>
      <c r="F155" s="55">
        <f>SUBTOTAL(9,F156:F247)</f>
        <v>694426.74</v>
      </c>
      <c r="G155" s="56">
        <f>IF(C155&lt;&gt;0,E155/C155,"-")</f>
        <v>1.8721067991768872</v>
      </c>
      <c r="H155" s="56">
        <f>IF(F155&lt;&gt;0,E155/F155,"-")</f>
        <v>0.97429658310680822</v>
      </c>
    </row>
    <row r="156" spans="1:8" ht="30" hidden="1" customHeight="1" x14ac:dyDescent="0.25">
      <c r="A156" s="47"/>
      <c r="B156" s="37"/>
      <c r="C156" s="38"/>
      <c r="D156" s="57"/>
      <c r="E156" s="57"/>
      <c r="F156" s="44"/>
      <c r="G156" s="45"/>
      <c r="H156" s="45"/>
    </row>
    <row r="157" spans="1:8" ht="18" customHeight="1" x14ac:dyDescent="0.25">
      <c r="A157" s="58" t="s">
        <v>220</v>
      </c>
      <c r="B157" s="59" t="s">
        <v>221</v>
      </c>
      <c r="C157" s="60">
        <f>SUBTOTAL(9,C158:C216)</f>
        <v>310964.37000000005</v>
      </c>
      <c r="D157" s="60">
        <f>SUBTOTAL(9,D158:D216)</f>
        <v>322615.63</v>
      </c>
      <c r="E157" s="60">
        <f>SUBTOTAL(9,E158:E216)</f>
        <v>364363.22</v>
      </c>
      <c r="F157" s="60">
        <f>SUBTOTAL(9,F158:F216)</f>
        <v>382212.36</v>
      </c>
      <c r="G157" s="61">
        <f>IF(C157&lt;&gt;0,E157/C157,"-")</f>
        <v>1.1717201555921017</v>
      </c>
      <c r="H157" s="61">
        <f>IF(F157&lt;&gt;0,E157/F157,"-")</f>
        <v>0.95330046364800969</v>
      </c>
    </row>
    <row r="158" spans="1:8" ht="30" hidden="1" customHeight="1" x14ac:dyDescent="0.25">
      <c r="A158" s="47"/>
      <c r="B158" s="37"/>
      <c r="C158" s="38"/>
      <c r="D158" s="62"/>
      <c r="E158" s="62"/>
      <c r="F158" s="44"/>
      <c r="G158" s="45"/>
      <c r="H158" s="45"/>
    </row>
    <row r="159" spans="1:8" ht="18" customHeight="1" x14ac:dyDescent="0.25">
      <c r="A159" s="63" t="s">
        <v>73</v>
      </c>
      <c r="B159" s="64" t="s">
        <v>74</v>
      </c>
      <c r="C159" s="65">
        <f>SUBTOTAL(9,C160:C215)</f>
        <v>310964.37000000005</v>
      </c>
      <c r="D159" s="65">
        <f>SUBTOTAL(9,D160:D215)</f>
        <v>322615.63</v>
      </c>
      <c r="E159" s="65">
        <f>SUBTOTAL(9,E160:E215)</f>
        <v>364363.22</v>
      </c>
      <c r="F159" s="65">
        <f>SUBTOTAL(9,F160:F215)</f>
        <v>382212.36</v>
      </c>
      <c r="G159" s="66">
        <f>IF(C159&lt;&gt;0,E159/C159,"-")</f>
        <v>1.1717201555921017</v>
      </c>
      <c r="H159" s="66">
        <f>IF(F159&lt;&gt;0,E159/F159,"-")</f>
        <v>0.95330046364800969</v>
      </c>
    </row>
    <row r="160" spans="1:8" ht="30" hidden="1" customHeight="1" x14ac:dyDescent="0.25">
      <c r="A160" s="47"/>
      <c r="B160" s="37"/>
      <c r="C160" s="38"/>
      <c r="D160" s="67"/>
      <c r="E160" s="67"/>
      <c r="F160" s="44"/>
      <c r="G160" s="45"/>
      <c r="H160" s="45"/>
    </row>
    <row r="161" spans="1:8" ht="18" customHeight="1" x14ac:dyDescent="0.25">
      <c r="A161" s="68" t="s">
        <v>75</v>
      </c>
      <c r="B161" s="69" t="s">
        <v>76</v>
      </c>
      <c r="C161" s="70">
        <f>SUBTOTAL(9,C162:C176)</f>
        <v>208415.84</v>
      </c>
      <c r="D161" s="70">
        <f>SUBTOTAL(9,D162:D176)</f>
        <v>219091.86</v>
      </c>
      <c r="E161" s="70">
        <f>SUBTOTAL(9,E162:E176)</f>
        <v>259208.27000000002</v>
      </c>
      <c r="F161" s="70">
        <f>SUBTOTAL(9,F162:F176)</f>
        <v>276152.65000000002</v>
      </c>
      <c r="G161" s="71">
        <f>IF(C161&lt;&gt;0,E161/C161,"-")</f>
        <v>1.2437071481706958</v>
      </c>
      <c r="H161" s="71">
        <f>IF(F161&lt;&gt;0,E161/F161,"-")</f>
        <v>0.93864125511741425</v>
      </c>
    </row>
    <row r="162" spans="1:8" ht="22.5" hidden="1" customHeight="1" x14ac:dyDescent="0.25">
      <c r="A162" s="47"/>
      <c r="B162" s="37"/>
      <c r="C162" s="38"/>
      <c r="D162" s="67"/>
      <c r="E162" s="67"/>
      <c r="F162" s="67"/>
      <c r="G162" s="72"/>
      <c r="H162" s="72"/>
    </row>
    <row r="163" spans="1:8" ht="409.6" hidden="1" customHeight="1" x14ac:dyDescent="0.25">
      <c r="A163" s="73" t="s">
        <v>77</v>
      </c>
      <c r="B163" s="74" t="s">
        <v>78</v>
      </c>
      <c r="C163" s="67">
        <f>SUBTOTAL(9,C164:C167)</f>
        <v>164543.97</v>
      </c>
      <c r="D163" s="67">
        <f>SUBTOTAL(9,D164:D167)</f>
        <v>180571.46</v>
      </c>
      <c r="E163" s="67">
        <f>SUBTOTAL(9,E164:E167)</f>
        <v>211190.31</v>
      </c>
      <c r="F163" s="67">
        <f>SUBTOTAL(9,F164:F167)</f>
        <v>225726.11000000002</v>
      </c>
      <c r="G163" s="72">
        <f>IF(C163&lt;&gt;0,E163/C163,"-")</f>
        <v>1.2834886018612532</v>
      </c>
      <c r="H163" s="72">
        <f>IF(F163&lt;&gt;0,E163/F163,"-")</f>
        <v>0.93560425951610104</v>
      </c>
    </row>
    <row r="164" spans="1:8" ht="30" hidden="1" customHeight="1" x14ac:dyDescent="0.25">
      <c r="A164" s="47"/>
      <c r="B164" s="37"/>
      <c r="C164" s="38"/>
      <c r="D164" s="75"/>
      <c r="E164" s="75"/>
      <c r="F164" s="44"/>
      <c r="G164" s="45"/>
      <c r="H164" s="45"/>
    </row>
    <row r="165" spans="1:8" ht="15" customHeight="1" x14ac:dyDescent="0.25">
      <c r="A165" s="33" t="s">
        <v>79</v>
      </c>
      <c r="B165" s="76" t="s">
        <v>80</v>
      </c>
      <c r="C165" s="34">
        <v>163698.64000000001</v>
      </c>
      <c r="D165" s="34">
        <v>179615.86</v>
      </c>
      <c r="E165" s="34">
        <v>210096.76</v>
      </c>
      <c r="F165" s="34">
        <v>224641.51</v>
      </c>
      <c r="G165" s="35">
        <f>IF(C165&lt;&gt;0,0/C165,"-")</f>
        <v>0</v>
      </c>
      <c r="H165" s="35">
        <f>IF(F165&lt;&gt;0,E165/F165,"-")</f>
        <v>0.93525350679845409</v>
      </c>
    </row>
    <row r="166" spans="1:8" ht="15" customHeight="1" x14ac:dyDescent="0.25">
      <c r="A166" s="33" t="s">
        <v>83</v>
      </c>
      <c r="B166" s="76" t="s">
        <v>84</v>
      </c>
      <c r="C166" s="34">
        <v>845.33</v>
      </c>
      <c r="D166" s="34">
        <v>955.6</v>
      </c>
      <c r="E166" s="34">
        <v>1093.55</v>
      </c>
      <c r="F166" s="34">
        <v>1084.5999999999999</v>
      </c>
      <c r="G166" s="35">
        <f>IF(C166&lt;&gt;0,0/C166,"-")</f>
        <v>0</v>
      </c>
      <c r="H166" s="35">
        <f>IF(F166&lt;&gt;0,E166/F166,"-")</f>
        <v>1.008251890097732</v>
      </c>
    </row>
    <row r="167" spans="1:8" hidden="1" x14ac:dyDescent="0.25">
      <c r="A167" s="37"/>
      <c r="B167" s="37"/>
      <c r="C167" s="38"/>
      <c r="D167" s="34"/>
      <c r="E167" s="34"/>
      <c r="F167" s="34"/>
      <c r="G167" s="35"/>
      <c r="H167" s="35"/>
    </row>
    <row r="168" spans="1:8" ht="409.6" hidden="1" customHeight="1" x14ac:dyDescent="0.25">
      <c r="A168" s="73" t="s">
        <v>85</v>
      </c>
      <c r="B168" s="74" t="s">
        <v>86</v>
      </c>
      <c r="C168" s="67">
        <f>SUBTOTAL(9,C169:C171)</f>
        <v>16543.13</v>
      </c>
      <c r="D168" s="67">
        <f>SUBTOTAL(9,D169:D171)</f>
        <v>7963.37</v>
      </c>
      <c r="E168" s="67">
        <f>SUBTOTAL(9,E169:E171)</f>
        <v>13250.41</v>
      </c>
      <c r="F168" s="67">
        <f>SUBTOTAL(9,F169:F171)</f>
        <v>13277.07</v>
      </c>
      <c r="G168" s="72">
        <f>IF(C168&lt;&gt;0,E168/C168,"-")</f>
        <v>0.80096148673195455</v>
      </c>
      <c r="H168" s="72">
        <f>IF(F168&lt;&gt;0,E168/F168,"-")</f>
        <v>0.99799202685532273</v>
      </c>
    </row>
    <row r="169" spans="1:8" ht="30" hidden="1" customHeight="1" x14ac:dyDescent="0.25">
      <c r="A169" s="47"/>
      <c r="B169" s="37"/>
      <c r="C169" s="38"/>
      <c r="D169" s="75"/>
      <c r="E169" s="75"/>
      <c r="F169" s="44"/>
      <c r="G169" s="45"/>
      <c r="H169" s="45"/>
    </row>
    <row r="170" spans="1:8" ht="15" customHeight="1" x14ac:dyDescent="0.25">
      <c r="A170" s="33" t="s">
        <v>87</v>
      </c>
      <c r="B170" s="76" t="s">
        <v>86</v>
      </c>
      <c r="C170" s="34">
        <v>16543.13</v>
      </c>
      <c r="D170" s="34">
        <v>7963.37</v>
      </c>
      <c r="E170" s="34">
        <v>13250.41</v>
      </c>
      <c r="F170" s="34">
        <v>13277.07</v>
      </c>
      <c r="G170" s="35">
        <f>IF(C170&lt;&gt;0,0/C170,"-")</f>
        <v>0</v>
      </c>
      <c r="H170" s="35">
        <f>IF(F170&lt;&gt;0,E170/F170,"-")</f>
        <v>0.99799202685532273</v>
      </c>
    </row>
    <row r="171" spans="1:8" hidden="1" x14ac:dyDescent="0.25">
      <c r="A171" s="37"/>
      <c r="B171" s="37"/>
      <c r="C171" s="38"/>
      <c r="D171" s="34"/>
      <c r="E171" s="34"/>
      <c r="F171" s="34"/>
      <c r="G171" s="35"/>
      <c r="H171" s="35"/>
    </row>
    <row r="172" spans="1:8" ht="409.6" hidden="1" customHeight="1" x14ac:dyDescent="0.25">
      <c r="A172" s="73" t="s">
        <v>88</v>
      </c>
      <c r="B172" s="74" t="s">
        <v>89</v>
      </c>
      <c r="C172" s="67">
        <f>SUBTOTAL(9,C173:C175)</f>
        <v>27328.74</v>
      </c>
      <c r="D172" s="67">
        <f>SUBTOTAL(9,D173:D175)</f>
        <v>30557.03</v>
      </c>
      <c r="E172" s="67">
        <f>SUBTOTAL(9,E173:E175)</f>
        <v>34767.550000000003</v>
      </c>
      <c r="F172" s="67">
        <f>SUBTOTAL(9,F173:F175)</f>
        <v>37149.47</v>
      </c>
      <c r="G172" s="72">
        <f>IF(C172&lt;&gt;0,E172/C172,"-")</f>
        <v>1.2721973277948417</v>
      </c>
      <c r="H172" s="72">
        <f>IF(F172&lt;&gt;0,E172/F172,"-")</f>
        <v>0.93588279994304091</v>
      </c>
    </row>
    <row r="173" spans="1:8" ht="30" hidden="1" customHeight="1" x14ac:dyDescent="0.25">
      <c r="A173" s="47"/>
      <c r="B173" s="37"/>
      <c r="C173" s="38"/>
      <c r="D173" s="75"/>
      <c r="E173" s="75"/>
      <c r="F173" s="44"/>
      <c r="G173" s="45"/>
      <c r="H173" s="45"/>
    </row>
    <row r="174" spans="1:8" ht="15" customHeight="1" x14ac:dyDescent="0.25">
      <c r="A174" s="33" t="s">
        <v>90</v>
      </c>
      <c r="B174" s="76" t="s">
        <v>91</v>
      </c>
      <c r="C174" s="34">
        <v>27328.74</v>
      </c>
      <c r="D174" s="34">
        <v>30557.03</v>
      </c>
      <c r="E174" s="34">
        <v>34767.550000000003</v>
      </c>
      <c r="F174" s="34">
        <v>37149.47</v>
      </c>
      <c r="G174" s="35">
        <f>IF(C174&lt;&gt;0,0/C174,"-")</f>
        <v>0</v>
      </c>
      <c r="H174" s="35">
        <f>IF(F174&lt;&gt;0,E174/F174,"-")</f>
        <v>0.93588279994304091</v>
      </c>
    </row>
    <row r="175" spans="1:8" hidden="1" x14ac:dyDescent="0.25">
      <c r="A175" s="37"/>
      <c r="B175" s="37"/>
      <c r="C175" s="38"/>
      <c r="D175" s="34"/>
      <c r="E175" s="34"/>
      <c r="F175" s="34"/>
      <c r="G175" s="35"/>
      <c r="H175" s="35"/>
    </row>
    <row r="176" spans="1:8" hidden="1" x14ac:dyDescent="0.25">
      <c r="A176" s="37"/>
      <c r="B176" s="37"/>
      <c r="C176" s="38"/>
      <c r="D176" s="38"/>
      <c r="E176" s="38"/>
      <c r="F176" s="44"/>
      <c r="G176" s="45"/>
      <c r="H176" s="45"/>
    </row>
    <row r="177" spans="1:8" ht="18" customHeight="1" x14ac:dyDescent="0.25">
      <c r="A177" s="68" t="s">
        <v>92</v>
      </c>
      <c r="B177" s="69" t="s">
        <v>93</v>
      </c>
      <c r="C177" s="70">
        <f>SUBTOTAL(9,C178:C207)</f>
        <v>101619.47000000002</v>
      </c>
      <c r="D177" s="70">
        <f>SUBTOTAL(9,D178:D207)</f>
        <v>102594.71</v>
      </c>
      <c r="E177" s="70">
        <f>SUBTOTAL(9,E178:E207)</f>
        <v>104225.89</v>
      </c>
      <c r="F177" s="70">
        <f>SUBTOTAL(9,F178:F207)</f>
        <v>105130.65</v>
      </c>
      <c r="G177" s="71">
        <f>IF(C177&lt;&gt;0,E177/C177,"-")</f>
        <v>1.0256488249741904</v>
      </c>
      <c r="H177" s="71">
        <f>IF(F177&lt;&gt;0,E177/F177,"-")</f>
        <v>0.9913939464846836</v>
      </c>
    </row>
    <row r="178" spans="1:8" ht="22.5" hidden="1" customHeight="1" x14ac:dyDescent="0.25">
      <c r="A178" s="47"/>
      <c r="B178" s="37"/>
      <c r="C178" s="38"/>
      <c r="D178" s="67"/>
      <c r="E178" s="67"/>
      <c r="F178" s="67"/>
      <c r="G178" s="72"/>
      <c r="H178" s="72"/>
    </row>
    <row r="179" spans="1:8" ht="409.6" hidden="1" customHeight="1" x14ac:dyDescent="0.25">
      <c r="A179" s="73" t="s">
        <v>94</v>
      </c>
      <c r="B179" s="74" t="s">
        <v>95</v>
      </c>
      <c r="C179" s="67">
        <f>SUBTOTAL(9,C180:C184)</f>
        <v>12279.27</v>
      </c>
      <c r="D179" s="67">
        <f>SUBTOTAL(9,D180:D184)</f>
        <v>13139.55</v>
      </c>
      <c r="E179" s="67">
        <f>SUBTOTAL(9,E180:E184)</f>
        <v>14662.599999999999</v>
      </c>
      <c r="F179" s="67">
        <f>SUBTOTAL(9,F180:F184)</f>
        <v>15565.529999999999</v>
      </c>
      <c r="G179" s="72">
        <f>IF(C179&lt;&gt;0,E179/C179,"-")</f>
        <v>1.1940937857055018</v>
      </c>
      <c r="H179" s="72">
        <f>IF(F179&lt;&gt;0,E179/F179,"-")</f>
        <v>0.94199169575337294</v>
      </c>
    </row>
    <row r="180" spans="1:8" ht="30" hidden="1" customHeight="1" x14ac:dyDescent="0.25">
      <c r="A180" s="47"/>
      <c r="B180" s="37"/>
      <c r="C180" s="38"/>
      <c r="D180" s="75"/>
      <c r="E180" s="75"/>
      <c r="F180" s="44"/>
      <c r="G180" s="45"/>
      <c r="H180" s="45"/>
    </row>
    <row r="181" spans="1:8" ht="15" customHeight="1" x14ac:dyDescent="0.25">
      <c r="A181" s="33" t="s">
        <v>96</v>
      </c>
      <c r="B181" s="76" t="s">
        <v>97</v>
      </c>
      <c r="C181" s="34">
        <v>192.89</v>
      </c>
      <c r="D181" s="34">
        <v>132.72</v>
      </c>
      <c r="E181" s="34">
        <v>132.72</v>
      </c>
      <c r="F181" s="34">
        <v>132.72</v>
      </c>
      <c r="G181" s="35">
        <f>IF(C181&lt;&gt;0,0/C181,"-")</f>
        <v>0</v>
      </c>
      <c r="H181" s="35">
        <f>IF(F181&lt;&gt;0,E181/F181,"-")</f>
        <v>1</v>
      </c>
    </row>
    <row r="182" spans="1:8" ht="15" customHeight="1" x14ac:dyDescent="0.25">
      <c r="A182" s="33" t="s">
        <v>98</v>
      </c>
      <c r="B182" s="76" t="s">
        <v>99</v>
      </c>
      <c r="C182" s="34">
        <v>11533.93</v>
      </c>
      <c r="D182" s="34">
        <v>12343.22</v>
      </c>
      <c r="E182" s="34">
        <v>13966.5</v>
      </c>
      <c r="F182" s="34">
        <v>14869.43</v>
      </c>
      <c r="G182" s="35">
        <f>IF(C182&lt;&gt;0,0/C182,"-")</f>
        <v>0</v>
      </c>
      <c r="H182" s="35">
        <f>IF(F182&lt;&gt;0,E182/F182,"-")</f>
        <v>0.93927608522989781</v>
      </c>
    </row>
    <row r="183" spans="1:8" ht="15" customHeight="1" x14ac:dyDescent="0.25">
      <c r="A183" s="33" t="s">
        <v>100</v>
      </c>
      <c r="B183" s="76" t="s">
        <v>101</v>
      </c>
      <c r="C183" s="34">
        <v>552.45000000000005</v>
      </c>
      <c r="D183" s="34">
        <v>663.61</v>
      </c>
      <c r="E183" s="34">
        <v>563.38</v>
      </c>
      <c r="F183" s="34">
        <v>563.38</v>
      </c>
      <c r="G183" s="35">
        <f>IF(C183&lt;&gt;0,0/C183,"-")</f>
        <v>0</v>
      </c>
      <c r="H183" s="35">
        <f>IF(F183&lt;&gt;0,E183/F183,"-")</f>
        <v>1</v>
      </c>
    </row>
    <row r="184" spans="1:8" hidden="1" x14ac:dyDescent="0.25">
      <c r="A184" s="37"/>
      <c r="B184" s="37"/>
      <c r="C184" s="38"/>
      <c r="D184" s="34"/>
      <c r="E184" s="34"/>
      <c r="F184" s="34"/>
      <c r="G184" s="35"/>
      <c r="H184" s="35"/>
    </row>
    <row r="185" spans="1:8" ht="409.6" hidden="1" customHeight="1" x14ac:dyDescent="0.25">
      <c r="A185" s="73" t="s">
        <v>104</v>
      </c>
      <c r="B185" s="74" t="s">
        <v>105</v>
      </c>
      <c r="C185" s="67">
        <f>SUBTOTAL(9,C186:C191)</f>
        <v>36848.720000000001</v>
      </c>
      <c r="D185" s="67">
        <f>SUBTOTAL(9,D186:D191)</f>
        <v>33977.03</v>
      </c>
      <c r="E185" s="67">
        <f>SUBTOTAL(9,E186:E191)</f>
        <v>23202.47</v>
      </c>
      <c r="F185" s="67">
        <f>SUBTOTAL(9,F186:F191)</f>
        <v>23202.670000000002</v>
      </c>
      <c r="G185" s="72">
        <f>IF(C185&lt;&gt;0,E185/C185,"-")</f>
        <v>0.62966827613007992</v>
      </c>
      <c r="H185" s="72">
        <f>IF(F185&lt;&gt;0,E185/F185,"-")</f>
        <v>0.99999138030235313</v>
      </c>
    </row>
    <row r="186" spans="1:8" ht="30" hidden="1" customHeight="1" x14ac:dyDescent="0.25">
      <c r="A186" s="47"/>
      <c r="B186" s="37"/>
      <c r="C186" s="38"/>
      <c r="D186" s="75"/>
      <c r="E186" s="75"/>
      <c r="F186" s="44"/>
      <c r="G186" s="45"/>
      <c r="H186" s="45"/>
    </row>
    <row r="187" spans="1:8" ht="15" customHeight="1" x14ac:dyDescent="0.25">
      <c r="A187" s="33" t="s">
        <v>106</v>
      </c>
      <c r="B187" s="76" t="s">
        <v>107</v>
      </c>
      <c r="C187" s="34">
        <v>5308.91</v>
      </c>
      <c r="D187" s="34">
        <v>5308.91</v>
      </c>
      <c r="E187" s="34">
        <v>6241.13</v>
      </c>
      <c r="F187" s="34">
        <v>6241.13</v>
      </c>
      <c r="G187" s="35">
        <f>IF(C187&lt;&gt;0,0/C187,"-")</f>
        <v>0</v>
      </c>
      <c r="H187" s="35">
        <f>IF(F187&lt;&gt;0,E187/F187,"-")</f>
        <v>1</v>
      </c>
    </row>
    <row r="188" spans="1:8" ht="15" customHeight="1" x14ac:dyDescent="0.25">
      <c r="A188" s="33" t="s">
        <v>110</v>
      </c>
      <c r="B188" s="76" t="s">
        <v>111</v>
      </c>
      <c r="C188" s="34">
        <v>29199.02</v>
      </c>
      <c r="D188" s="34">
        <v>26544.560000000001</v>
      </c>
      <c r="E188" s="34">
        <v>14837.98</v>
      </c>
      <c r="F188" s="34">
        <v>14837.98</v>
      </c>
      <c r="G188" s="35">
        <f>IF(C188&lt;&gt;0,0/C188,"-")</f>
        <v>0</v>
      </c>
      <c r="H188" s="35">
        <f>IF(F188&lt;&gt;0,E188/F188,"-")</f>
        <v>1</v>
      </c>
    </row>
    <row r="189" spans="1:8" ht="15" customHeight="1" x14ac:dyDescent="0.25">
      <c r="A189" s="33" t="s">
        <v>112</v>
      </c>
      <c r="B189" s="76" t="s">
        <v>113</v>
      </c>
      <c r="C189" s="34">
        <v>2123.5700000000002</v>
      </c>
      <c r="D189" s="34">
        <v>1990.84</v>
      </c>
      <c r="E189" s="34">
        <v>1990.64</v>
      </c>
      <c r="F189" s="34">
        <v>1990.84</v>
      </c>
      <c r="G189" s="35">
        <f>IF(C189&lt;&gt;0,0/C189,"-")</f>
        <v>0</v>
      </c>
      <c r="H189" s="35">
        <f>IF(F189&lt;&gt;0,E189/F189,"-")</f>
        <v>0.99989953989270874</v>
      </c>
    </row>
    <row r="190" spans="1:8" ht="15" customHeight="1" x14ac:dyDescent="0.25">
      <c r="A190" s="33" t="s">
        <v>114</v>
      </c>
      <c r="B190" s="76" t="s">
        <v>115</v>
      </c>
      <c r="C190" s="34">
        <v>217.22</v>
      </c>
      <c r="D190" s="34">
        <v>132.72</v>
      </c>
      <c r="E190" s="34">
        <v>132.72</v>
      </c>
      <c r="F190" s="34">
        <v>132.72</v>
      </c>
      <c r="G190" s="35">
        <f>IF(C190&lt;&gt;0,0/C190,"-")</f>
        <v>0</v>
      </c>
      <c r="H190" s="35">
        <f>IF(F190&lt;&gt;0,E190/F190,"-")</f>
        <v>1</v>
      </c>
    </row>
    <row r="191" spans="1:8" hidden="1" x14ac:dyDescent="0.25">
      <c r="A191" s="37"/>
      <c r="B191" s="37"/>
      <c r="C191" s="38"/>
      <c r="D191" s="34"/>
      <c r="E191" s="34"/>
      <c r="F191" s="34"/>
      <c r="G191" s="35"/>
      <c r="H191" s="35"/>
    </row>
    <row r="192" spans="1:8" ht="409.6" hidden="1" customHeight="1" x14ac:dyDescent="0.25">
      <c r="A192" s="73" t="s">
        <v>118</v>
      </c>
      <c r="B192" s="74" t="s">
        <v>119</v>
      </c>
      <c r="C192" s="67">
        <f>SUBTOTAL(9,C193:C201)</f>
        <v>51316.86</v>
      </c>
      <c r="D192" s="67">
        <f>SUBTOTAL(9,D193:D201)</f>
        <v>54801.25</v>
      </c>
      <c r="E192" s="67">
        <f>SUBTOTAL(9,E193:E201)</f>
        <v>65683.94</v>
      </c>
      <c r="F192" s="67">
        <f>SUBTOTAL(9,F193:F201)</f>
        <v>65685.570000000007</v>
      </c>
      <c r="G192" s="72">
        <f>IF(C192&lt;&gt;0,E192/C192,"-")</f>
        <v>1.279968026102922</v>
      </c>
      <c r="H192" s="72">
        <f>IF(F192&lt;&gt;0,E192/F192,"-")</f>
        <v>0.99997518480847458</v>
      </c>
    </row>
    <row r="193" spans="1:8" ht="30" hidden="1" customHeight="1" x14ac:dyDescent="0.25">
      <c r="A193" s="47"/>
      <c r="B193" s="37"/>
      <c r="C193" s="38"/>
      <c r="D193" s="75"/>
      <c r="E193" s="75"/>
      <c r="F193" s="44"/>
      <c r="G193" s="45"/>
      <c r="H193" s="45"/>
    </row>
    <row r="194" spans="1:8" ht="15" customHeight="1" x14ac:dyDescent="0.25">
      <c r="A194" s="33" t="s">
        <v>120</v>
      </c>
      <c r="B194" s="76" t="s">
        <v>121</v>
      </c>
      <c r="C194" s="34">
        <v>3583.51</v>
      </c>
      <c r="D194" s="34">
        <v>3583.52</v>
      </c>
      <c r="E194" s="34">
        <v>3593.25</v>
      </c>
      <c r="F194" s="34">
        <v>3593.25</v>
      </c>
      <c r="G194" s="35">
        <f t="shared" ref="G194:G200" si="2">IF(C194&lt;&gt;0,0/C194,"-")</f>
        <v>0</v>
      </c>
      <c r="H194" s="35">
        <f t="shared" ref="H194:H200" si="3">IF(F194&lt;&gt;0,E194/F194,"-")</f>
        <v>1</v>
      </c>
    </row>
    <row r="195" spans="1:8" ht="15" customHeight="1" x14ac:dyDescent="0.25">
      <c r="A195" s="33" t="s">
        <v>122</v>
      </c>
      <c r="B195" s="76" t="s">
        <v>123</v>
      </c>
      <c r="C195" s="34">
        <v>7034.31</v>
      </c>
      <c r="D195" s="34">
        <v>6636.14</v>
      </c>
      <c r="E195" s="34">
        <v>8793.67</v>
      </c>
      <c r="F195" s="34">
        <v>8793.67</v>
      </c>
      <c r="G195" s="35">
        <f t="shared" si="2"/>
        <v>0</v>
      </c>
      <c r="H195" s="35">
        <f t="shared" si="3"/>
        <v>1</v>
      </c>
    </row>
    <row r="196" spans="1:8" ht="15" customHeight="1" x14ac:dyDescent="0.25">
      <c r="A196" s="33" t="s">
        <v>124</v>
      </c>
      <c r="B196" s="76" t="s">
        <v>125</v>
      </c>
      <c r="C196" s="34">
        <v>1554.97</v>
      </c>
      <c r="D196" s="34">
        <v>1327.23</v>
      </c>
      <c r="E196" s="34">
        <v>758.94</v>
      </c>
      <c r="F196" s="34">
        <v>758.94</v>
      </c>
      <c r="G196" s="35">
        <f t="shared" si="2"/>
        <v>0</v>
      </c>
      <c r="H196" s="35">
        <f t="shared" si="3"/>
        <v>1</v>
      </c>
    </row>
    <row r="197" spans="1:8" ht="15" customHeight="1" x14ac:dyDescent="0.25">
      <c r="A197" s="33" t="s">
        <v>126</v>
      </c>
      <c r="B197" s="76" t="s">
        <v>127</v>
      </c>
      <c r="C197" s="34">
        <v>2654.46</v>
      </c>
      <c r="D197" s="34">
        <v>2654.46</v>
      </c>
      <c r="E197" s="34">
        <v>2327</v>
      </c>
      <c r="F197" s="34">
        <v>2327</v>
      </c>
      <c r="G197" s="35">
        <f t="shared" si="2"/>
        <v>0</v>
      </c>
      <c r="H197" s="35">
        <f t="shared" si="3"/>
        <v>1</v>
      </c>
    </row>
    <row r="198" spans="1:8" ht="15" customHeight="1" x14ac:dyDescent="0.25">
      <c r="A198" s="33" t="s">
        <v>131</v>
      </c>
      <c r="B198" s="76" t="s">
        <v>132</v>
      </c>
      <c r="C198" s="34">
        <v>663.61</v>
      </c>
      <c r="D198" s="34">
        <v>663.61</v>
      </c>
      <c r="E198" s="34">
        <v>663.61</v>
      </c>
      <c r="F198" s="34">
        <v>663.61</v>
      </c>
      <c r="G198" s="35">
        <f t="shared" si="2"/>
        <v>0</v>
      </c>
      <c r="H198" s="35">
        <f t="shared" si="3"/>
        <v>1</v>
      </c>
    </row>
    <row r="199" spans="1:8" ht="15" customHeight="1" x14ac:dyDescent="0.25">
      <c r="A199" s="33" t="s">
        <v>133</v>
      </c>
      <c r="B199" s="76" t="s">
        <v>134</v>
      </c>
      <c r="C199" s="34">
        <v>1061.78</v>
      </c>
      <c r="D199" s="34">
        <v>663.61</v>
      </c>
      <c r="E199" s="34">
        <v>672.2</v>
      </c>
      <c r="F199" s="34">
        <v>672.2</v>
      </c>
      <c r="G199" s="35">
        <f t="shared" si="2"/>
        <v>0</v>
      </c>
      <c r="H199" s="35">
        <f t="shared" si="3"/>
        <v>1</v>
      </c>
    </row>
    <row r="200" spans="1:8" ht="15" customHeight="1" x14ac:dyDescent="0.25">
      <c r="A200" s="33" t="s">
        <v>135</v>
      </c>
      <c r="B200" s="76" t="s">
        <v>136</v>
      </c>
      <c r="C200" s="34">
        <v>34764.22</v>
      </c>
      <c r="D200" s="34">
        <v>39272.68</v>
      </c>
      <c r="E200" s="34">
        <v>48875.27</v>
      </c>
      <c r="F200" s="34">
        <v>48876.9</v>
      </c>
      <c r="G200" s="35">
        <f t="shared" si="2"/>
        <v>0</v>
      </c>
      <c r="H200" s="35">
        <f t="shared" si="3"/>
        <v>0.99996665091280335</v>
      </c>
    </row>
    <row r="201" spans="1:8" hidden="1" x14ac:dyDescent="0.25">
      <c r="A201" s="37"/>
      <c r="B201" s="37"/>
      <c r="C201" s="38"/>
      <c r="D201" s="34"/>
      <c r="E201" s="34"/>
      <c r="F201" s="34"/>
      <c r="G201" s="35"/>
      <c r="H201" s="35"/>
    </row>
    <row r="202" spans="1:8" ht="409.6" hidden="1" customHeight="1" x14ac:dyDescent="0.25">
      <c r="A202" s="73" t="s">
        <v>140</v>
      </c>
      <c r="B202" s="74" t="s">
        <v>141</v>
      </c>
      <c r="C202" s="67">
        <f>SUBTOTAL(9,C203:C206)</f>
        <v>1174.6199999999999</v>
      </c>
      <c r="D202" s="67">
        <f>SUBTOTAL(9,D203:D206)</f>
        <v>676.88</v>
      </c>
      <c r="E202" s="67">
        <f>SUBTOTAL(9,E203:E206)</f>
        <v>676.88</v>
      </c>
      <c r="F202" s="67">
        <f>SUBTOTAL(9,F203:F206)</f>
        <v>676.88</v>
      </c>
      <c r="G202" s="72">
        <f>IF(C202&lt;&gt;0,E202/C202,"-")</f>
        <v>0.57625444824709271</v>
      </c>
      <c r="H202" s="72">
        <f>IF(F202&lt;&gt;0,E202/F202,"-")</f>
        <v>1</v>
      </c>
    </row>
    <row r="203" spans="1:8" ht="30" hidden="1" customHeight="1" x14ac:dyDescent="0.25">
      <c r="A203" s="47"/>
      <c r="B203" s="37"/>
      <c r="C203" s="38"/>
      <c r="D203" s="75"/>
      <c r="E203" s="75"/>
      <c r="F203" s="44"/>
      <c r="G203" s="45"/>
      <c r="H203" s="45"/>
    </row>
    <row r="204" spans="1:8" ht="15" customHeight="1" x14ac:dyDescent="0.25">
      <c r="A204" s="33" t="s">
        <v>144</v>
      </c>
      <c r="B204" s="76" t="s">
        <v>145</v>
      </c>
      <c r="C204" s="34">
        <v>1161.3499999999999</v>
      </c>
      <c r="D204" s="34">
        <v>663.61</v>
      </c>
      <c r="E204" s="34">
        <v>663.61</v>
      </c>
      <c r="F204" s="34">
        <v>663.61</v>
      </c>
      <c r="G204" s="35">
        <f>IF(C204&lt;&gt;0,0/C204,"-")</f>
        <v>0</v>
      </c>
      <c r="H204" s="35">
        <f>IF(F204&lt;&gt;0,E204/F204,"-")</f>
        <v>1</v>
      </c>
    </row>
    <row r="205" spans="1:8" ht="15" customHeight="1" x14ac:dyDescent="0.25">
      <c r="A205" s="33" t="s">
        <v>148</v>
      </c>
      <c r="B205" s="76" t="s">
        <v>149</v>
      </c>
      <c r="C205" s="34">
        <v>13.27</v>
      </c>
      <c r="D205" s="34">
        <v>13.27</v>
      </c>
      <c r="E205" s="34">
        <v>13.27</v>
      </c>
      <c r="F205" s="34">
        <v>13.27</v>
      </c>
      <c r="G205" s="35">
        <f>IF(C205&lt;&gt;0,0/C205,"-")</f>
        <v>0</v>
      </c>
      <c r="H205" s="35">
        <f>IF(F205&lt;&gt;0,E205/F205,"-")</f>
        <v>1</v>
      </c>
    </row>
    <row r="206" spans="1:8" hidden="1" x14ac:dyDescent="0.25">
      <c r="A206" s="37"/>
      <c r="B206" s="37"/>
      <c r="C206" s="38"/>
      <c r="D206" s="34"/>
      <c r="E206" s="34"/>
      <c r="F206" s="34"/>
      <c r="G206" s="35"/>
      <c r="H206" s="35"/>
    </row>
    <row r="207" spans="1:8" hidden="1" x14ac:dyDescent="0.25">
      <c r="A207" s="37"/>
      <c r="B207" s="37"/>
      <c r="C207" s="38"/>
      <c r="D207" s="38"/>
      <c r="E207" s="38"/>
      <c r="F207" s="44"/>
      <c r="G207" s="45"/>
      <c r="H207" s="45"/>
    </row>
    <row r="208" spans="1:8" ht="18" customHeight="1" x14ac:dyDescent="0.25">
      <c r="A208" s="68" t="s">
        <v>153</v>
      </c>
      <c r="B208" s="69" t="s">
        <v>154</v>
      </c>
      <c r="C208" s="70">
        <f>SUBTOTAL(9,C209:C214)</f>
        <v>929.06</v>
      </c>
      <c r="D208" s="70">
        <f>SUBTOTAL(9,D209:D214)</f>
        <v>929.06</v>
      </c>
      <c r="E208" s="70">
        <f>SUBTOTAL(9,E209:E214)</f>
        <v>929.06</v>
      </c>
      <c r="F208" s="70">
        <f>SUBTOTAL(9,F209:F214)</f>
        <v>929.06</v>
      </c>
      <c r="G208" s="71">
        <f>IF(C208&lt;&gt;0,E208/C208,"-")</f>
        <v>1</v>
      </c>
      <c r="H208" s="71">
        <f>IF(F208&lt;&gt;0,E208/F208,"-")</f>
        <v>1</v>
      </c>
    </row>
    <row r="209" spans="1:8" ht="22.5" hidden="1" customHeight="1" x14ac:dyDescent="0.25">
      <c r="A209" s="47"/>
      <c r="B209" s="37"/>
      <c r="C209" s="38"/>
      <c r="D209" s="67"/>
      <c r="E209" s="67"/>
      <c r="F209" s="67"/>
      <c r="G209" s="72"/>
      <c r="H209" s="72"/>
    </row>
    <row r="210" spans="1:8" ht="409.6" hidden="1" customHeight="1" x14ac:dyDescent="0.25">
      <c r="A210" s="73" t="s">
        <v>155</v>
      </c>
      <c r="B210" s="74" t="s">
        <v>156</v>
      </c>
      <c r="C210" s="67">
        <f>SUBTOTAL(9,C211:C213)</f>
        <v>929.06</v>
      </c>
      <c r="D210" s="67">
        <f>SUBTOTAL(9,D211:D213)</f>
        <v>929.06</v>
      </c>
      <c r="E210" s="67">
        <f>SUBTOTAL(9,E211:E213)</f>
        <v>929.06</v>
      </c>
      <c r="F210" s="67">
        <f>SUBTOTAL(9,F211:F213)</f>
        <v>929.06</v>
      </c>
      <c r="G210" s="72">
        <f>IF(C210&lt;&gt;0,E210/C210,"-")</f>
        <v>1</v>
      </c>
      <c r="H210" s="72">
        <f>IF(F210&lt;&gt;0,E210/F210,"-")</f>
        <v>1</v>
      </c>
    </row>
    <row r="211" spans="1:8" ht="30" hidden="1" customHeight="1" x14ac:dyDescent="0.25">
      <c r="A211" s="47"/>
      <c r="B211" s="37"/>
      <c r="C211" s="38"/>
      <c r="D211" s="75"/>
      <c r="E211" s="75"/>
      <c r="F211" s="44"/>
      <c r="G211" s="45"/>
      <c r="H211" s="45"/>
    </row>
    <row r="212" spans="1:8" ht="15" customHeight="1" x14ac:dyDescent="0.25">
      <c r="A212" s="33" t="s">
        <v>157</v>
      </c>
      <c r="B212" s="76" t="s">
        <v>158</v>
      </c>
      <c r="C212" s="34">
        <v>929.06</v>
      </c>
      <c r="D212" s="34">
        <v>929.06</v>
      </c>
      <c r="E212" s="34">
        <v>929.06</v>
      </c>
      <c r="F212" s="34">
        <v>929.06</v>
      </c>
      <c r="G212" s="35">
        <f>IF(C212&lt;&gt;0,0/C212,"-")</f>
        <v>0</v>
      </c>
      <c r="H212" s="35">
        <f>IF(F212&lt;&gt;0,E212/F212,"-")</f>
        <v>1</v>
      </c>
    </row>
    <row r="213" spans="1:8" hidden="1" x14ac:dyDescent="0.25">
      <c r="A213" s="37"/>
      <c r="B213" s="37"/>
      <c r="C213" s="38"/>
      <c r="D213" s="34"/>
      <c r="E213" s="34"/>
      <c r="F213" s="34"/>
      <c r="G213" s="35"/>
      <c r="H213" s="35"/>
    </row>
    <row r="214" spans="1:8" hidden="1" x14ac:dyDescent="0.25">
      <c r="A214" s="37"/>
      <c r="B214" s="37"/>
      <c r="C214" s="38"/>
      <c r="D214" s="38"/>
      <c r="E214" s="38"/>
      <c r="F214" s="44"/>
      <c r="G214" s="45"/>
      <c r="H214" s="45"/>
    </row>
    <row r="215" spans="1:8" ht="20.100000000000001" hidden="1" customHeight="1" x14ac:dyDescent="0.25">
      <c r="A215" s="37"/>
      <c r="B215" s="37"/>
      <c r="C215" s="38"/>
      <c r="D215" s="38"/>
      <c r="E215" s="38"/>
      <c r="F215" s="44"/>
      <c r="G215" s="45"/>
      <c r="H215" s="45"/>
    </row>
    <row r="216" spans="1:8" ht="20.100000000000001" hidden="1" customHeight="1" x14ac:dyDescent="0.25">
      <c r="A216" s="37"/>
      <c r="B216" s="37"/>
      <c r="C216" s="38"/>
      <c r="D216" s="38"/>
      <c r="E216" s="38"/>
      <c r="F216" s="44"/>
      <c r="G216" s="45"/>
      <c r="H216" s="45"/>
    </row>
    <row r="217" spans="1:8" ht="18" customHeight="1" x14ac:dyDescent="0.25">
      <c r="A217" s="58" t="s">
        <v>222</v>
      </c>
      <c r="B217" s="59" t="s">
        <v>223</v>
      </c>
      <c r="C217" s="60">
        <f>SUBTOTAL(9,C218:C246)</f>
        <v>50434.67</v>
      </c>
      <c r="D217" s="60">
        <f>SUBTOTAL(9,D218:D246)</f>
        <v>312214.38</v>
      </c>
      <c r="E217" s="60">
        <f>E219+E230</f>
        <v>312214.37999999995</v>
      </c>
      <c r="F217" s="60">
        <f>SUBTOTAL(9,F218:F246)</f>
        <v>312214.38</v>
      </c>
      <c r="G217" s="61">
        <f>IF(C217&lt;&gt;0,E217/C217,"-")</f>
        <v>6.1904713563110443</v>
      </c>
      <c r="H217" s="61">
        <f>IF(F217&lt;&gt;0,E217/F217,"-")</f>
        <v>0.99999999999999978</v>
      </c>
    </row>
    <row r="218" spans="1:8" ht="30" hidden="1" customHeight="1" x14ac:dyDescent="0.25">
      <c r="A218" s="47"/>
      <c r="B218" s="37"/>
      <c r="C218" s="38"/>
      <c r="D218" s="62"/>
      <c r="E218" s="62"/>
      <c r="F218" s="44"/>
      <c r="G218" s="45"/>
      <c r="H218" s="45"/>
    </row>
    <row r="219" spans="1:8" ht="18" customHeight="1" x14ac:dyDescent="0.25">
      <c r="A219" s="63" t="s">
        <v>73</v>
      </c>
      <c r="B219" s="64" t="s">
        <v>74</v>
      </c>
      <c r="C219" s="65">
        <f>SUBTOTAL(9,C220:C229)</f>
        <v>50434.67</v>
      </c>
      <c r="D219" s="65">
        <f>SUBTOTAL(9,D220:D229)</f>
        <v>6463.6</v>
      </c>
      <c r="E219" s="65">
        <f>SUBTOTAL(9,E220:E229)</f>
        <v>6463.6</v>
      </c>
      <c r="F219" s="65">
        <f>SUBTOTAL(9,F220:F229)</f>
        <v>6463.6</v>
      </c>
      <c r="G219" s="66">
        <f>IF(C219&lt;&gt;0,E219/C219,"-")</f>
        <v>0.12815787235249088</v>
      </c>
      <c r="H219" s="66">
        <f>IF(F219&lt;&gt;0,E219/F219,"-")</f>
        <v>1</v>
      </c>
    </row>
    <row r="220" spans="1:8" ht="30" hidden="1" customHeight="1" x14ac:dyDescent="0.25">
      <c r="A220" s="47"/>
      <c r="B220" s="37"/>
      <c r="C220" s="38"/>
      <c r="D220" s="67"/>
      <c r="E220" s="67"/>
      <c r="F220" s="44"/>
      <c r="G220" s="45"/>
      <c r="H220" s="45"/>
    </row>
    <row r="221" spans="1:8" ht="18" customHeight="1" x14ac:dyDescent="0.25">
      <c r="A221" s="68" t="s">
        <v>92</v>
      </c>
      <c r="B221" s="69" t="s">
        <v>93</v>
      </c>
      <c r="C221" s="70">
        <f>SUBTOTAL(9,C222:C228)</f>
        <v>50434.67</v>
      </c>
      <c r="D221" s="70">
        <f>SUBTOTAL(9,D222:D228)</f>
        <v>6463.6</v>
      </c>
      <c r="E221" s="70">
        <f>SUBTOTAL(9,E222:E228)</f>
        <v>6463.6</v>
      </c>
      <c r="F221" s="70">
        <f>SUBTOTAL(9,F222:F228)</f>
        <v>6463.6</v>
      </c>
      <c r="G221" s="71">
        <f>IF(C221&lt;&gt;0,E221/C221,"-")</f>
        <v>0.12815787235249088</v>
      </c>
      <c r="H221" s="71">
        <f>IF(F221&lt;&gt;0,E221/F221,"-")</f>
        <v>1</v>
      </c>
    </row>
    <row r="222" spans="1:8" ht="22.5" hidden="1" customHeight="1" x14ac:dyDescent="0.25">
      <c r="A222" s="47"/>
      <c r="B222" s="37"/>
      <c r="C222" s="38"/>
      <c r="D222" s="67"/>
      <c r="E222" s="67"/>
      <c r="F222" s="67"/>
      <c r="G222" s="72"/>
      <c r="H222" s="72"/>
    </row>
    <row r="223" spans="1:8" ht="409.6" hidden="1" customHeight="1" x14ac:dyDescent="0.25">
      <c r="A223" s="73" t="s">
        <v>118</v>
      </c>
      <c r="B223" s="74" t="s">
        <v>119</v>
      </c>
      <c r="C223" s="67">
        <f>SUBTOTAL(9,C224:C227)</f>
        <v>50434.67</v>
      </c>
      <c r="D223" s="67">
        <f>SUBTOTAL(9,D224:D227)</f>
        <v>6463.6</v>
      </c>
      <c r="E223" s="67">
        <f>SUBTOTAL(9,E224:E227)</f>
        <v>6463.6</v>
      </c>
      <c r="F223" s="67">
        <f>SUBTOTAL(9,F224:F227)</f>
        <v>6463.6</v>
      </c>
      <c r="G223" s="72">
        <f>IF(C223&lt;&gt;0,E223/C223,"-")</f>
        <v>0.12815787235249088</v>
      </c>
      <c r="H223" s="72">
        <f>IF(F223&lt;&gt;0,E223/F223,"-")</f>
        <v>1</v>
      </c>
    </row>
    <row r="224" spans="1:8" ht="30" hidden="1" customHeight="1" x14ac:dyDescent="0.25">
      <c r="A224" s="47"/>
      <c r="B224" s="37"/>
      <c r="C224" s="38"/>
      <c r="D224" s="75"/>
      <c r="E224" s="75"/>
      <c r="F224" s="38"/>
      <c r="G224" s="39"/>
      <c r="H224" s="39"/>
    </row>
    <row r="225" spans="1:8" ht="15.75" customHeight="1" x14ac:dyDescent="0.25">
      <c r="A225" s="33">
        <v>3232</v>
      </c>
      <c r="B225" s="76" t="s">
        <v>224</v>
      </c>
      <c r="C225" s="76">
        <v>46452.99</v>
      </c>
      <c r="D225" s="76">
        <v>0</v>
      </c>
      <c r="E225" s="76">
        <v>0</v>
      </c>
      <c r="F225" s="34">
        <v>0</v>
      </c>
      <c r="G225" s="35">
        <v>0</v>
      </c>
      <c r="H225" s="35">
        <v>0</v>
      </c>
    </row>
    <row r="226" spans="1:8" ht="15" customHeight="1" x14ac:dyDescent="0.25">
      <c r="A226" s="33" t="s">
        <v>131</v>
      </c>
      <c r="B226" s="76" t="s">
        <v>132</v>
      </c>
      <c r="C226" s="34">
        <v>3981.68</v>
      </c>
      <c r="D226" s="34">
        <v>6463.6</v>
      </c>
      <c r="E226" s="34">
        <v>6463.6</v>
      </c>
      <c r="F226" s="34">
        <v>6463.6</v>
      </c>
      <c r="G226" s="35">
        <f>IF(C226&lt;&gt;0,0/C226,"-")</f>
        <v>0</v>
      </c>
      <c r="H226" s="35">
        <f>IF(F226&lt;&gt;0,E226/F226,"-")</f>
        <v>1</v>
      </c>
    </row>
    <row r="227" spans="1:8" hidden="1" x14ac:dyDescent="0.25">
      <c r="A227" s="37"/>
      <c r="B227" s="37"/>
      <c r="C227" s="38"/>
      <c r="D227" s="34"/>
      <c r="E227" s="34"/>
      <c r="F227" s="34"/>
      <c r="G227" s="35"/>
      <c r="H227" s="35"/>
    </row>
    <row r="228" spans="1:8" hidden="1" x14ac:dyDescent="0.25">
      <c r="A228" s="37"/>
      <c r="B228" s="37"/>
      <c r="C228" s="38"/>
      <c r="D228" s="38"/>
      <c r="E228" s="38"/>
      <c r="F228" s="44"/>
      <c r="G228" s="45"/>
      <c r="H228" s="45"/>
    </row>
    <row r="229" spans="1:8" ht="20.100000000000001" hidden="1" customHeight="1" x14ac:dyDescent="0.25">
      <c r="A229" s="37"/>
      <c r="B229" s="37"/>
      <c r="C229" s="38"/>
      <c r="D229" s="38"/>
      <c r="E229" s="38"/>
      <c r="F229" s="44"/>
      <c r="G229" s="45"/>
      <c r="H229" s="45"/>
    </row>
    <row r="230" spans="1:8" ht="18" customHeight="1" x14ac:dyDescent="0.25">
      <c r="A230" s="63" t="s">
        <v>161</v>
      </c>
      <c r="B230" s="64" t="s">
        <v>162</v>
      </c>
      <c r="C230" s="65">
        <f>SUBTOTAL(9,C231:C245)</f>
        <v>0</v>
      </c>
      <c r="D230" s="65">
        <f>SUBTOTAL(9,D231:D245)</f>
        <v>305750.78000000003</v>
      </c>
      <c r="E230" s="65">
        <f>SUBTOTAL(9,E233:E245)</f>
        <v>305750.77999999997</v>
      </c>
      <c r="F230" s="65">
        <f>SUBTOTAL(9,F231:F245)</f>
        <v>305750.78000000003</v>
      </c>
      <c r="G230" s="66" t="str">
        <f>IF(C230&lt;&gt;0,E230/C230,"-")</f>
        <v>-</v>
      </c>
      <c r="H230" s="66">
        <f>IF(F230&lt;&gt;0,E230/F230,"-")</f>
        <v>0.99999999999999978</v>
      </c>
    </row>
    <row r="231" spans="1:8" ht="30" hidden="1" customHeight="1" x14ac:dyDescent="0.25">
      <c r="A231" s="47"/>
      <c r="B231" s="37"/>
      <c r="C231" s="38"/>
      <c r="D231" s="67"/>
      <c r="E231" s="67"/>
      <c r="F231" s="44"/>
      <c r="G231" s="45"/>
      <c r="H231" s="45"/>
    </row>
    <row r="232" spans="1:8" ht="16.5" customHeight="1" x14ac:dyDescent="0.25">
      <c r="A232" s="82">
        <v>41</v>
      </c>
      <c r="B232" s="83" t="s">
        <v>225</v>
      </c>
      <c r="C232" s="84">
        <v>0</v>
      </c>
      <c r="D232" s="70">
        <v>0</v>
      </c>
      <c r="E232" s="70">
        <v>26544.560000000001</v>
      </c>
      <c r="F232" s="85">
        <v>0</v>
      </c>
      <c r="G232" s="86">
        <v>0</v>
      </c>
      <c r="H232" s="86">
        <v>0</v>
      </c>
    </row>
    <row r="233" spans="1:8" ht="16.5" customHeight="1" x14ac:dyDescent="0.25">
      <c r="A233" s="33">
        <v>412</v>
      </c>
      <c r="B233" s="76" t="s">
        <v>226</v>
      </c>
      <c r="C233" s="34">
        <v>0</v>
      </c>
      <c r="D233" s="67">
        <v>0</v>
      </c>
      <c r="E233" s="67">
        <v>26544.560000000001</v>
      </c>
      <c r="F233" s="87">
        <v>0</v>
      </c>
      <c r="G233" s="88">
        <v>0</v>
      </c>
      <c r="H233" s="88">
        <v>0</v>
      </c>
    </row>
    <row r="234" spans="1:8" ht="18" customHeight="1" x14ac:dyDescent="0.25">
      <c r="A234" s="68" t="s">
        <v>171</v>
      </c>
      <c r="B234" s="69" t="s">
        <v>172</v>
      </c>
      <c r="C234" s="70">
        <f>SUBTOTAL(9,C235:C244)</f>
        <v>0</v>
      </c>
      <c r="D234" s="70">
        <f>SUBTOTAL(9,D235:D244)</f>
        <v>305750.78000000003</v>
      </c>
      <c r="E234" s="70">
        <f>SUBTOTAL(9,E235:E244)</f>
        <v>279206.21999999997</v>
      </c>
      <c r="F234" s="70">
        <f>SUBTOTAL(9,F235:F244)</f>
        <v>305750.78000000003</v>
      </c>
      <c r="G234" s="71" t="str">
        <f>IF(C234&lt;&gt;0,E234/C234,"-")</f>
        <v>-</v>
      </c>
      <c r="H234" s="71">
        <f>IF(F234&lt;&gt;0,E234/F234,"-")</f>
        <v>0.91318236375390427</v>
      </c>
    </row>
    <row r="235" spans="1:8" ht="22.5" hidden="1" customHeight="1" x14ac:dyDescent="0.25">
      <c r="A235" s="47"/>
      <c r="B235" s="37"/>
      <c r="C235" s="38"/>
      <c r="D235" s="67"/>
      <c r="E235" s="67"/>
      <c r="F235" s="67"/>
      <c r="G235" s="72"/>
      <c r="H235" s="72"/>
    </row>
    <row r="236" spans="1:8" ht="409.6" hidden="1" customHeight="1" x14ac:dyDescent="0.25">
      <c r="A236" s="73" t="s">
        <v>173</v>
      </c>
      <c r="B236" s="74" t="s">
        <v>174</v>
      </c>
      <c r="C236" s="67">
        <f>SUBTOTAL(9,C237:C239)</f>
        <v>0</v>
      </c>
      <c r="D236" s="67">
        <f>SUBTOTAL(9,D237:D239)</f>
        <v>265445.62</v>
      </c>
      <c r="E236" s="67">
        <f>SUBTOTAL(9,E237:E239)</f>
        <v>265445.62</v>
      </c>
      <c r="F236" s="67">
        <f>SUBTOTAL(9,F237:F239)</f>
        <v>265445.62</v>
      </c>
      <c r="G236" s="72" t="str">
        <f>IF(C236&lt;&gt;0,E236/C236,"-")</f>
        <v>-</v>
      </c>
      <c r="H236" s="72">
        <f>IF(F236&lt;&gt;0,E236/F236,"-")</f>
        <v>1</v>
      </c>
    </row>
    <row r="237" spans="1:8" ht="30" hidden="1" customHeight="1" x14ac:dyDescent="0.25">
      <c r="A237" s="47"/>
      <c r="B237" s="37"/>
      <c r="C237" s="38"/>
      <c r="D237" s="75"/>
      <c r="E237" s="75"/>
      <c r="F237" s="44"/>
      <c r="G237" s="45"/>
      <c r="H237" s="45"/>
    </row>
    <row r="238" spans="1:8" ht="15" customHeight="1" x14ac:dyDescent="0.25">
      <c r="A238" s="33" t="s">
        <v>175</v>
      </c>
      <c r="B238" s="76" t="s">
        <v>176</v>
      </c>
      <c r="C238" s="34">
        <v>0</v>
      </c>
      <c r="D238" s="34">
        <v>265445.62</v>
      </c>
      <c r="E238" s="34">
        <v>265445.62</v>
      </c>
      <c r="F238" s="34">
        <v>265445.62</v>
      </c>
      <c r="G238" s="35" t="str">
        <f>IF(C238&lt;&gt;0,0/C238,"-")</f>
        <v>-</v>
      </c>
      <c r="H238" s="35">
        <f>IF(F238&lt;&gt;0,E238/F238,"-")</f>
        <v>1</v>
      </c>
    </row>
    <row r="239" spans="1:8" hidden="1" x14ac:dyDescent="0.25">
      <c r="A239" s="37"/>
      <c r="B239" s="37"/>
      <c r="C239" s="38"/>
      <c r="D239" s="34"/>
      <c r="E239" s="34"/>
      <c r="F239" s="34"/>
      <c r="G239" s="35"/>
      <c r="H239" s="35"/>
    </row>
    <row r="240" spans="1:8" ht="409.6" hidden="1" customHeight="1" x14ac:dyDescent="0.25">
      <c r="A240" s="73" t="s">
        <v>177</v>
      </c>
      <c r="B240" s="74" t="s">
        <v>178</v>
      </c>
      <c r="C240" s="67">
        <f>SUBTOTAL(9,C241:C243)</f>
        <v>0</v>
      </c>
      <c r="D240" s="67">
        <f>SUBTOTAL(9,D241:D243)</f>
        <v>40305.160000000003</v>
      </c>
      <c r="E240" s="67">
        <f>SUBTOTAL(9,E241:E243)</f>
        <v>13760.6</v>
      </c>
      <c r="F240" s="67">
        <f>SUBTOTAL(9,F241:F243)</f>
        <v>40305.160000000003</v>
      </c>
      <c r="G240" s="72" t="str">
        <f>IF(C240&lt;&gt;0,E240/C240,"-")</f>
        <v>-</v>
      </c>
      <c r="H240" s="72">
        <f>IF(F240&lt;&gt;0,E240/F240,"-")</f>
        <v>0.34141038020938258</v>
      </c>
    </row>
    <row r="241" spans="1:8" ht="30" hidden="1" customHeight="1" x14ac:dyDescent="0.25">
      <c r="A241" s="47"/>
      <c r="B241" s="37"/>
      <c r="C241" s="38"/>
      <c r="D241" s="75"/>
      <c r="E241" s="75"/>
      <c r="F241" s="44"/>
      <c r="G241" s="45"/>
      <c r="H241" s="45"/>
    </row>
    <row r="242" spans="1:8" ht="15" customHeight="1" x14ac:dyDescent="0.25">
      <c r="A242" s="33" t="s">
        <v>183</v>
      </c>
      <c r="B242" s="76" t="s">
        <v>184</v>
      </c>
      <c r="C242" s="34">
        <v>0</v>
      </c>
      <c r="D242" s="34">
        <v>40305.160000000003</v>
      </c>
      <c r="E242" s="34">
        <v>13760.6</v>
      </c>
      <c r="F242" s="34">
        <v>40305.160000000003</v>
      </c>
      <c r="G242" s="35" t="str">
        <f>IF(C242&lt;&gt;0,0/C242,"-")</f>
        <v>-</v>
      </c>
      <c r="H242" s="35">
        <f>IF(F242&lt;&gt;0,E242/F242,"-")</f>
        <v>0.34141038020938258</v>
      </c>
    </row>
    <row r="243" spans="1:8" hidden="1" x14ac:dyDescent="0.25">
      <c r="A243" s="37"/>
      <c r="B243" s="37"/>
      <c r="C243" s="38"/>
      <c r="D243" s="34"/>
      <c r="E243" s="34"/>
      <c r="F243" s="34"/>
      <c r="G243" s="35"/>
      <c r="H243" s="35"/>
    </row>
    <row r="244" spans="1:8" hidden="1" x14ac:dyDescent="0.25">
      <c r="A244" s="37"/>
      <c r="B244" s="37"/>
      <c r="C244" s="38"/>
      <c r="D244" s="38"/>
      <c r="E244" s="38"/>
      <c r="F244" s="44"/>
      <c r="G244" s="45"/>
      <c r="H244" s="45"/>
    </row>
    <row r="245" spans="1:8" ht="20.100000000000001" hidden="1" customHeight="1" x14ac:dyDescent="0.25">
      <c r="A245" s="37"/>
      <c r="B245" s="37"/>
      <c r="C245" s="38"/>
      <c r="D245" s="38"/>
      <c r="E245" s="38"/>
      <c r="F245" s="44"/>
      <c r="G245" s="45"/>
      <c r="H245" s="45"/>
    </row>
    <row r="246" spans="1:8" ht="20.100000000000001" hidden="1" customHeight="1" x14ac:dyDescent="0.25">
      <c r="A246" s="37"/>
      <c r="B246" s="37"/>
      <c r="C246" s="38"/>
      <c r="D246" s="38"/>
      <c r="E246" s="38"/>
      <c r="F246" s="44"/>
      <c r="G246" s="45"/>
      <c r="H246" s="45"/>
    </row>
    <row r="247" spans="1:8" ht="20.100000000000001" hidden="1" customHeight="1" x14ac:dyDescent="0.25">
      <c r="A247" s="37"/>
      <c r="B247" s="37"/>
      <c r="C247" s="38"/>
      <c r="D247" s="38"/>
      <c r="E247" s="38"/>
      <c r="F247" s="44"/>
      <c r="G247" s="45"/>
      <c r="H247" s="45"/>
    </row>
    <row r="248" spans="1:8" ht="20.100000000000001" hidden="1" customHeight="1" x14ac:dyDescent="0.25">
      <c r="A248" s="37"/>
      <c r="B248" s="37"/>
      <c r="C248" s="38"/>
      <c r="D248" s="38"/>
      <c r="E248" s="38"/>
      <c r="F248" s="44"/>
      <c r="G248" s="45"/>
      <c r="H248" s="45"/>
    </row>
    <row r="249" spans="1:8" s="10" customFormat="1" ht="18" customHeight="1" x14ac:dyDescent="0.25">
      <c r="A249" s="49" t="s">
        <v>75</v>
      </c>
      <c r="B249" s="50" t="s">
        <v>206</v>
      </c>
      <c r="C249" s="51">
        <f>SUBTOTAL(9,C250:C281)</f>
        <v>60059.47</v>
      </c>
      <c r="D249" s="51">
        <v>185973.87</v>
      </c>
      <c r="E249" s="51">
        <v>46968.26</v>
      </c>
      <c r="F249" s="51">
        <v>55017</v>
      </c>
      <c r="G249" s="52">
        <f>IF(C249&lt;&gt;0,E249/C249,"-")</f>
        <v>0.78202921204599374</v>
      </c>
      <c r="H249" s="52">
        <f>IF(F249&lt;&gt;0,E249/F249,"-")</f>
        <v>0.85370449133904069</v>
      </c>
    </row>
    <row r="250" spans="1:8" ht="30" hidden="1" customHeight="1" x14ac:dyDescent="0.25">
      <c r="A250" s="47"/>
      <c r="B250" s="37"/>
      <c r="C250" s="38"/>
      <c r="D250" s="13"/>
      <c r="E250" s="13"/>
      <c r="F250" s="44"/>
      <c r="G250" s="45"/>
      <c r="H250" s="45"/>
    </row>
    <row r="251" spans="1:8" ht="18" customHeight="1" x14ac:dyDescent="0.25">
      <c r="A251" s="53"/>
      <c r="B251" s="54"/>
      <c r="C251" s="55">
        <f>SUBTOTAL(9,C252:C280)</f>
        <v>60059.47</v>
      </c>
      <c r="D251" s="55">
        <f>SUBTOTAL(9,D271:D280)</f>
        <v>185973.87</v>
      </c>
      <c r="E251" s="55">
        <v>46968.46</v>
      </c>
      <c r="F251" s="55">
        <v>55017</v>
      </c>
      <c r="G251" s="56">
        <f>IF(C251&lt;&gt;0,E251/C251,"-")</f>
        <v>0.78203254207870965</v>
      </c>
      <c r="H251" s="56">
        <f>IF(F251&lt;&gt;0,E251/F251,"-")</f>
        <v>0.85370812657905737</v>
      </c>
    </row>
    <row r="252" spans="1:8" ht="30" hidden="1" customHeight="1" x14ac:dyDescent="0.25">
      <c r="A252" s="47"/>
      <c r="B252" s="37"/>
      <c r="C252" s="38"/>
      <c r="D252" s="57"/>
      <c r="E252" s="57"/>
      <c r="F252" s="44"/>
      <c r="G252" s="45"/>
      <c r="H252" s="45"/>
    </row>
    <row r="253" spans="1:8" ht="18" customHeight="1" x14ac:dyDescent="0.25">
      <c r="A253" s="58" t="s">
        <v>220</v>
      </c>
      <c r="B253" s="59" t="s">
        <v>221</v>
      </c>
      <c r="C253" s="60">
        <f>SUBTOTAL(9,C254:C265)</f>
        <v>12377.21</v>
      </c>
      <c r="D253" s="60">
        <f>SUBTOTAL(9,D254:D265)</f>
        <v>0</v>
      </c>
      <c r="E253" s="60">
        <f>SUBTOTAL(9,E254:E265)</f>
        <v>16.29</v>
      </c>
      <c r="F253" s="60">
        <f>SUBTOTAL(9,F254:F265)</f>
        <v>17</v>
      </c>
      <c r="G253" s="61">
        <f>IF(C253&lt;&gt;0,E253/C253,"-")</f>
        <v>1.3161285944085946E-3</v>
      </c>
      <c r="H253" s="61">
        <f>IF(F253&lt;&gt;0,E253/F253,"-")</f>
        <v>0.95823529411764696</v>
      </c>
    </row>
    <row r="254" spans="1:8" ht="30" hidden="1" customHeight="1" x14ac:dyDescent="0.25">
      <c r="A254" s="47"/>
      <c r="B254" s="37"/>
      <c r="C254" s="38"/>
      <c r="D254" s="62"/>
      <c r="E254" s="62"/>
      <c r="F254" s="44"/>
      <c r="G254" s="45"/>
      <c r="H254" s="45"/>
    </row>
    <row r="255" spans="1:8" ht="18" customHeight="1" x14ac:dyDescent="0.25">
      <c r="A255" s="63" t="s">
        <v>73</v>
      </c>
      <c r="B255" s="64" t="s">
        <v>74</v>
      </c>
      <c r="C255" s="65">
        <f>SUBTOTAL(9,C256:C264)</f>
        <v>12377.21</v>
      </c>
      <c r="D255" s="65">
        <f>SUBTOTAL(9,D256:D264)</f>
        <v>0</v>
      </c>
      <c r="E255" s="65">
        <f>SUBTOTAL(9,E256:E264)</f>
        <v>16.29</v>
      </c>
      <c r="F255" s="65">
        <f>SUBTOTAL(9,F256:F264)</f>
        <v>17</v>
      </c>
      <c r="G255" s="66">
        <f>IF(C255&lt;&gt;0,E255/C255,"-")</f>
        <v>1.3161285944085946E-3</v>
      </c>
      <c r="H255" s="66">
        <f>IF(F255&lt;&gt;0,E255/F255,"-")</f>
        <v>0.95823529411764696</v>
      </c>
    </row>
    <row r="256" spans="1:8" ht="30" hidden="1" customHeight="1" x14ac:dyDescent="0.25">
      <c r="A256" s="47"/>
      <c r="B256" s="37"/>
      <c r="C256" s="38"/>
      <c r="D256" s="67"/>
      <c r="E256" s="67"/>
      <c r="F256" s="44"/>
      <c r="G256" s="45"/>
      <c r="H256" s="45"/>
    </row>
    <row r="257" spans="1:8" ht="18" customHeight="1" x14ac:dyDescent="0.25">
      <c r="A257" s="68" t="s">
        <v>92</v>
      </c>
      <c r="B257" s="69" t="s">
        <v>93</v>
      </c>
      <c r="C257" s="70">
        <f>SUBTOTAL(9,C258:C263)</f>
        <v>12377.21</v>
      </c>
      <c r="D257" s="70">
        <f>SUBTOTAL(9,D258:D263)</f>
        <v>0</v>
      </c>
      <c r="E257" s="70">
        <f>SUBTOTAL(9,E258:E263)</f>
        <v>16.29</v>
      </c>
      <c r="F257" s="70">
        <f>SUBTOTAL(9,F258:F263)</f>
        <v>17</v>
      </c>
      <c r="G257" s="71">
        <f>IF(C257&lt;&gt;0,E257/C257,"-")</f>
        <v>1.3161285944085946E-3</v>
      </c>
      <c r="H257" s="71">
        <f>IF(F257&lt;&gt;0,E257/F257,"-")</f>
        <v>0.95823529411764696</v>
      </c>
    </row>
    <row r="258" spans="1:8" ht="22.5" hidden="1" customHeight="1" x14ac:dyDescent="0.25">
      <c r="A258" s="47"/>
      <c r="B258" s="37"/>
      <c r="C258" s="38"/>
      <c r="D258" s="67"/>
      <c r="E258" s="67"/>
      <c r="F258" s="67"/>
      <c r="G258" s="72"/>
      <c r="H258" s="72"/>
    </row>
    <row r="259" spans="1:8" ht="409.6" hidden="1" customHeight="1" x14ac:dyDescent="0.25">
      <c r="A259" s="73" t="s">
        <v>118</v>
      </c>
      <c r="B259" s="74" t="s">
        <v>119</v>
      </c>
      <c r="C259" s="67">
        <f>SUBTOTAL(9,C260:C262)</f>
        <v>12377.21</v>
      </c>
      <c r="D259" s="67">
        <f>SUBTOTAL(9,D260:D262)</f>
        <v>0</v>
      </c>
      <c r="E259" s="67">
        <f>SUBTOTAL(9,E260:E262)</f>
        <v>16.29</v>
      </c>
      <c r="F259" s="67">
        <f>SUBTOTAL(9,F260:F262)</f>
        <v>17</v>
      </c>
      <c r="G259" s="72">
        <f>IF(C259&lt;&gt;0,E259/C259,"-")</f>
        <v>1.3161285944085946E-3</v>
      </c>
      <c r="H259" s="72">
        <f>IF(F259&lt;&gt;0,E259/F259,"-")</f>
        <v>0.95823529411764696</v>
      </c>
    </row>
    <row r="260" spans="1:8" ht="30" hidden="1" customHeight="1" x14ac:dyDescent="0.25">
      <c r="A260" s="47"/>
      <c r="B260" s="37"/>
      <c r="C260" s="38"/>
      <c r="D260" s="75"/>
      <c r="E260" s="75"/>
      <c r="F260" s="44"/>
      <c r="G260" s="45"/>
      <c r="H260" s="45"/>
    </row>
    <row r="261" spans="1:8" ht="15" customHeight="1" x14ac:dyDescent="0.25">
      <c r="A261" s="33" t="s">
        <v>135</v>
      </c>
      <c r="B261" s="76" t="s">
        <v>136</v>
      </c>
      <c r="C261" s="34">
        <v>12377.21</v>
      </c>
      <c r="D261" s="34">
        <v>0</v>
      </c>
      <c r="E261" s="34">
        <v>16.29</v>
      </c>
      <c r="F261" s="34">
        <v>17</v>
      </c>
      <c r="G261" s="35">
        <f>IF(C261&lt;&gt;0,0/C261,"-")</f>
        <v>0</v>
      </c>
      <c r="H261" s="35">
        <f>IF(F261&lt;&gt;0,E261/F261,"-")</f>
        <v>0.95823529411764696</v>
      </c>
    </row>
    <row r="262" spans="1:8" hidden="1" x14ac:dyDescent="0.25">
      <c r="A262" s="37"/>
      <c r="B262" s="37"/>
      <c r="C262" s="38"/>
      <c r="D262" s="34"/>
      <c r="E262" s="34"/>
      <c r="F262" s="34"/>
      <c r="G262" s="35"/>
      <c r="H262" s="35"/>
    </row>
    <row r="263" spans="1:8" hidden="1" x14ac:dyDescent="0.25">
      <c r="A263" s="37"/>
      <c r="B263" s="37"/>
      <c r="C263" s="38"/>
      <c r="D263" s="38"/>
      <c r="E263" s="38"/>
      <c r="F263" s="44"/>
      <c r="G263" s="45"/>
      <c r="H263" s="45"/>
    </row>
    <row r="264" spans="1:8" ht="20.100000000000001" hidden="1" customHeight="1" x14ac:dyDescent="0.25">
      <c r="A264" s="37"/>
      <c r="B264" s="37"/>
      <c r="C264" s="38"/>
      <c r="D264" s="38"/>
      <c r="E264" s="38"/>
      <c r="F264" s="44"/>
      <c r="G264" s="45"/>
      <c r="H264" s="45"/>
    </row>
    <row r="265" spans="1:8" ht="20.100000000000001" hidden="1" customHeight="1" x14ac:dyDescent="0.25">
      <c r="A265" s="37"/>
      <c r="B265" s="37"/>
      <c r="C265" s="38"/>
      <c r="D265" s="38"/>
      <c r="E265" s="38"/>
      <c r="F265" s="44"/>
      <c r="G265" s="45"/>
      <c r="H265" s="45"/>
    </row>
    <row r="266" spans="1:8" ht="18" customHeight="1" x14ac:dyDescent="0.25">
      <c r="A266" s="58" t="s">
        <v>222</v>
      </c>
      <c r="B266" s="59" t="s">
        <v>223</v>
      </c>
      <c r="C266" s="60">
        <f>SUBTOTAL(9,C267:C279)</f>
        <v>47682.26</v>
      </c>
      <c r="D266" s="60">
        <f>SUBTOTAL(9,D271:D279)</f>
        <v>185973.87</v>
      </c>
      <c r="E266" s="60">
        <v>46951.97</v>
      </c>
      <c r="F266" s="60">
        <v>55000</v>
      </c>
      <c r="G266" s="61">
        <f>IF(C266&lt;&gt;0,E266/C266,"-")</f>
        <v>0.98468424105736596</v>
      </c>
      <c r="H266" s="61">
        <f>IF(F266&lt;&gt;0,E266/F266,"-")</f>
        <v>0.85367218181818183</v>
      </c>
    </row>
    <row r="267" spans="1:8" ht="30" hidden="1" customHeight="1" x14ac:dyDescent="0.25">
      <c r="A267" s="47"/>
      <c r="B267" s="37"/>
      <c r="C267" s="38"/>
      <c r="D267" s="62"/>
      <c r="E267" s="62"/>
      <c r="F267" s="44"/>
      <c r="G267" s="45"/>
      <c r="H267" s="45"/>
    </row>
    <row r="268" spans="1:8" ht="18" customHeight="1" x14ac:dyDescent="0.25">
      <c r="A268" s="63" t="s">
        <v>161</v>
      </c>
      <c r="B268" s="64" t="s">
        <v>162</v>
      </c>
      <c r="C268" s="65">
        <f>SUBTOTAL(9,C269:C278)</f>
        <v>47682.26</v>
      </c>
      <c r="D268" s="65">
        <f>SUBTOTAL(9,D271:D278)</f>
        <v>185973.87</v>
      </c>
      <c r="E268" s="65">
        <v>46954.97</v>
      </c>
      <c r="F268" s="65">
        <v>55000</v>
      </c>
      <c r="G268" s="66">
        <f>IF(C268&lt;&gt;0,E268/C268,"-")</f>
        <v>0.98474715753825426</v>
      </c>
      <c r="H268" s="66">
        <f>IF(F268&lt;&gt;0,E268/F268,"-")</f>
        <v>0.85372672727272725</v>
      </c>
    </row>
    <row r="269" spans="1:8" ht="30" hidden="1" customHeight="1" x14ac:dyDescent="0.25">
      <c r="A269" s="47"/>
      <c r="B269" s="37"/>
      <c r="C269" s="38"/>
      <c r="D269" s="67"/>
      <c r="E269" s="67"/>
      <c r="F269" s="44"/>
      <c r="G269" s="45"/>
      <c r="H269" s="45"/>
    </row>
    <row r="270" spans="1:8" ht="15" customHeight="1" x14ac:dyDescent="0.25">
      <c r="A270" s="33"/>
      <c r="B270" s="76" t="s">
        <v>351</v>
      </c>
      <c r="C270" s="34"/>
      <c r="D270" s="67">
        <v>185973.87</v>
      </c>
      <c r="E270" s="67">
        <v>46954.97</v>
      </c>
      <c r="F270" s="87">
        <v>55000</v>
      </c>
      <c r="G270" s="88"/>
      <c r="H270" s="88"/>
    </row>
    <row r="271" spans="1:8" ht="18" customHeight="1" x14ac:dyDescent="0.25">
      <c r="A271" s="68" t="s">
        <v>171</v>
      </c>
      <c r="B271" s="69" t="s">
        <v>172</v>
      </c>
      <c r="C271" s="70">
        <f>SUBTOTAL(9,C272:C277)</f>
        <v>47682.26</v>
      </c>
      <c r="D271" s="70">
        <f>SUBTOTAL(9,D272:D277)</f>
        <v>185973.87</v>
      </c>
      <c r="E271" s="70">
        <f>SUBTOTAL(9,E272:E277)</f>
        <v>46951.97</v>
      </c>
      <c r="F271" s="70">
        <f>SUBTOTAL(9,F272:F277)</f>
        <v>55000</v>
      </c>
      <c r="G271" s="71">
        <f>IF(C271&lt;&gt;0,E271/C271,"-")</f>
        <v>0.98468424105736596</v>
      </c>
      <c r="H271" s="71">
        <f>IF(F271&lt;&gt;0,E271/F271,"-")</f>
        <v>0.85367218181818183</v>
      </c>
    </row>
    <row r="272" spans="1:8" ht="22.5" hidden="1" customHeight="1" x14ac:dyDescent="0.25">
      <c r="A272" s="47"/>
      <c r="B272" s="37"/>
      <c r="C272" s="38"/>
      <c r="D272" s="67"/>
      <c r="E272" s="67"/>
      <c r="F272" s="67"/>
      <c r="G272" s="72"/>
      <c r="H272" s="72"/>
    </row>
    <row r="273" spans="1:8" ht="409.6" hidden="1" customHeight="1" x14ac:dyDescent="0.25">
      <c r="A273" s="73" t="s">
        <v>173</v>
      </c>
      <c r="B273" s="74" t="s">
        <v>174</v>
      </c>
      <c r="C273" s="67">
        <f>SUBTOTAL(9,C274:C276)</f>
        <v>47682.26</v>
      </c>
      <c r="D273" s="67">
        <f>SUBTOTAL(9,D274:D276)</f>
        <v>185973.87</v>
      </c>
      <c r="E273" s="67">
        <f>SUBTOTAL(9,E274:E276)</f>
        <v>46951.97</v>
      </c>
      <c r="F273" s="67">
        <f>SUBTOTAL(9,F274:F276)</f>
        <v>55000</v>
      </c>
      <c r="G273" s="72">
        <f>IF(C273&lt;&gt;0,E273/C273,"-")</f>
        <v>0.98468424105736596</v>
      </c>
      <c r="H273" s="72">
        <f>IF(F273&lt;&gt;0,E273/F273,"-")</f>
        <v>0.85367218181818183</v>
      </c>
    </row>
    <row r="274" spans="1:8" ht="30" hidden="1" customHeight="1" x14ac:dyDescent="0.25">
      <c r="A274" s="47"/>
      <c r="B274" s="37"/>
      <c r="C274" s="38"/>
      <c r="D274" s="75"/>
      <c r="E274" s="75"/>
      <c r="F274" s="44"/>
      <c r="G274" s="45"/>
      <c r="H274" s="45"/>
    </row>
    <row r="275" spans="1:8" ht="15" customHeight="1" x14ac:dyDescent="0.25">
      <c r="A275" s="33" t="s">
        <v>175</v>
      </c>
      <c r="B275" s="76" t="s">
        <v>176</v>
      </c>
      <c r="C275" s="34">
        <v>47682.26</v>
      </c>
      <c r="D275" s="34">
        <v>185973.87</v>
      </c>
      <c r="E275" s="34">
        <v>46951.97</v>
      </c>
      <c r="F275" s="34">
        <v>55000</v>
      </c>
      <c r="G275" s="35">
        <f>IF(C275&lt;&gt;0,0/C275,"-")</f>
        <v>0</v>
      </c>
      <c r="H275" s="35">
        <f>IF(F275&lt;&gt;0,E275/F275,"-")</f>
        <v>0.85367218181818183</v>
      </c>
    </row>
    <row r="276" spans="1:8" hidden="1" x14ac:dyDescent="0.25">
      <c r="A276" s="37"/>
      <c r="B276" s="37"/>
      <c r="C276" s="38"/>
      <c r="D276" s="34"/>
      <c r="E276" s="34"/>
      <c r="F276" s="34"/>
      <c r="G276" s="35"/>
      <c r="H276" s="35"/>
    </row>
    <row r="277" spans="1:8" hidden="1" x14ac:dyDescent="0.25">
      <c r="A277" s="37"/>
      <c r="B277" s="37"/>
      <c r="C277" s="38"/>
      <c r="D277" s="38"/>
      <c r="E277" s="38"/>
      <c r="F277" s="44"/>
      <c r="G277" s="45"/>
      <c r="H277" s="45"/>
    </row>
    <row r="278" spans="1:8" ht="20.100000000000001" hidden="1" customHeight="1" x14ac:dyDescent="0.25">
      <c r="A278" s="37"/>
      <c r="B278" s="37"/>
      <c r="C278" s="38"/>
      <c r="D278" s="38"/>
      <c r="E278" s="38"/>
      <c r="F278" s="44"/>
      <c r="G278" s="45"/>
      <c r="H278" s="45"/>
    </row>
    <row r="279" spans="1:8" ht="20.100000000000001" hidden="1" customHeight="1" x14ac:dyDescent="0.25">
      <c r="A279" s="37"/>
      <c r="B279" s="37"/>
      <c r="C279" s="38"/>
      <c r="D279" s="38"/>
      <c r="E279" s="38"/>
      <c r="F279" s="44"/>
      <c r="G279" s="45"/>
      <c r="H279" s="45"/>
    </row>
    <row r="280" spans="1:8" ht="20.100000000000001" hidden="1" customHeight="1" x14ac:dyDescent="0.25">
      <c r="A280" s="37"/>
      <c r="B280" s="37"/>
      <c r="C280" s="38"/>
      <c r="D280" s="38"/>
      <c r="E280" s="38"/>
      <c r="F280" s="44"/>
      <c r="G280" s="45"/>
      <c r="H280" s="45"/>
    </row>
    <row r="281" spans="1:8" ht="20.100000000000001" hidden="1" customHeight="1" x14ac:dyDescent="0.25">
      <c r="A281" s="37"/>
      <c r="B281" s="37"/>
      <c r="C281" s="38"/>
      <c r="D281" s="38"/>
      <c r="E281" s="38"/>
      <c r="F281" s="44"/>
      <c r="G281" s="45"/>
      <c r="H281" s="45"/>
    </row>
    <row r="282" spans="1:8" s="10" customFormat="1" ht="18" customHeight="1" x14ac:dyDescent="0.25">
      <c r="A282" s="49" t="s">
        <v>207</v>
      </c>
      <c r="B282" s="50" t="s">
        <v>208</v>
      </c>
      <c r="C282" s="51">
        <f>C284</f>
        <v>305658.40000000002</v>
      </c>
      <c r="D282" s="51">
        <f>SUBTOTAL(9,D283:D437)</f>
        <v>390940.98999999993</v>
      </c>
      <c r="E282" s="51">
        <f>SUBTOTAL(9,E283:E437)</f>
        <v>252107.53999999995</v>
      </c>
      <c r="F282" s="51">
        <f>SUBTOTAL(9,F283:F437)</f>
        <v>300013.89999999997</v>
      </c>
      <c r="G282" s="52">
        <f>IF(C282&lt;&gt;0,E282/C282,"-")</f>
        <v>0.82480160859312202</v>
      </c>
      <c r="H282" s="52">
        <f>IF(F282&lt;&gt;0,E282/F282,"-")</f>
        <v>0.84031953186169039</v>
      </c>
    </row>
    <row r="283" spans="1:8" ht="30" hidden="1" customHeight="1" x14ac:dyDescent="0.25">
      <c r="A283" s="47"/>
      <c r="B283" s="37"/>
      <c r="C283" s="38"/>
      <c r="D283" s="13"/>
      <c r="E283" s="13"/>
      <c r="F283" s="44"/>
      <c r="G283" s="45"/>
      <c r="H283" s="45"/>
    </row>
    <row r="284" spans="1:8" ht="18" customHeight="1" x14ac:dyDescent="0.25">
      <c r="A284" s="53"/>
      <c r="B284" s="54"/>
      <c r="C284" s="55">
        <f>C286+C383</f>
        <v>305658.40000000002</v>
      </c>
      <c r="D284" s="55">
        <f>SUBTOTAL(9,D285:D436)</f>
        <v>390940.98999999993</v>
      </c>
      <c r="E284" s="55">
        <f>SUBTOTAL(9,E285:E436)</f>
        <v>252107.53999999995</v>
      </c>
      <c r="F284" s="55">
        <f>SUBTOTAL(9,F285:F436)</f>
        <v>300013.89999999997</v>
      </c>
      <c r="G284" s="56">
        <f>IF(C284&lt;&gt;0,E284/C284,"-")</f>
        <v>0.82480160859312202</v>
      </c>
      <c r="H284" s="56">
        <f>IF(F284&lt;&gt;0,E284/F284,"-")</f>
        <v>0.84031953186169039</v>
      </c>
    </row>
    <row r="285" spans="1:8" ht="30" hidden="1" customHeight="1" x14ac:dyDescent="0.25">
      <c r="A285" s="47"/>
      <c r="B285" s="37"/>
      <c r="C285" s="38"/>
      <c r="D285" s="57"/>
      <c r="E285" s="57"/>
      <c r="F285" s="44"/>
      <c r="G285" s="45"/>
      <c r="H285" s="45"/>
    </row>
    <row r="286" spans="1:8" ht="18" customHeight="1" x14ac:dyDescent="0.25">
      <c r="A286" s="58" t="s">
        <v>220</v>
      </c>
      <c r="B286" s="59" t="s">
        <v>221</v>
      </c>
      <c r="C286" s="60">
        <f>C288+C354</f>
        <v>135637.76000000004</v>
      </c>
      <c r="D286" s="60">
        <f>SUBTOTAL(9,D287:D382)</f>
        <v>199084.17999999996</v>
      </c>
      <c r="E286" s="60">
        <f>SUBTOTAL(9,E287:E382)</f>
        <v>193812.83999999991</v>
      </c>
      <c r="F286" s="60">
        <f>SUBTOTAL(9,F287:F382)</f>
        <v>235294.8</v>
      </c>
      <c r="G286" s="61">
        <f>IF(C286&lt;&gt;0,E286/C286,"-")</f>
        <v>1.4289003298196599</v>
      </c>
      <c r="H286" s="61">
        <f>IF(F286&lt;&gt;0,E286/F286,"-")</f>
        <v>0.823702181263674</v>
      </c>
    </row>
    <row r="287" spans="1:8" ht="30" hidden="1" customHeight="1" x14ac:dyDescent="0.25">
      <c r="A287" s="47"/>
      <c r="B287" s="37"/>
      <c r="C287" s="38"/>
      <c r="D287" s="62"/>
      <c r="E287" s="62"/>
      <c r="F287" s="44"/>
      <c r="G287" s="45"/>
      <c r="H287" s="45"/>
    </row>
    <row r="288" spans="1:8" ht="18" customHeight="1" x14ac:dyDescent="0.25">
      <c r="A288" s="63" t="s">
        <v>73</v>
      </c>
      <c r="B288" s="64" t="s">
        <v>74</v>
      </c>
      <c r="C288" s="65">
        <f>C290+C306+C345</f>
        <v>134877.75000000003</v>
      </c>
      <c r="D288" s="65">
        <f>SUBTOTAL(9,D289:D353)</f>
        <v>149578.57999999996</v>
      </c>
      <c r="E288" s="65">
        <f>SUBTOTAL(9,E289:E353)</f>
        <v>187225.93999999994</v>
      </c>
      <c r="F288" s="65">
        <f>SUBTOTAL(9,F289:F353)</f>
        <v>226744.8</v>
      </c>
      <c r="G288" s="66">
        <f>IF(C288&lt;&gt;0,E288/C288,"-")</f>
        <v>1.3881158308171653</v>
      </c>
      <c r="H288" s="66">
        <f>IF(F288&lt;&gt;0,E288/F288,"-")</f>
        <v>0.82571216627680089</v>
      </c>
    </row>
    <row r="289" spans="1:8" ht="30" hidden="1" customHeight="1" x14ac:dyDescent="0.25">
      <c r="A289" s="47"/>
      <c r="B289" s="37"/>
      <c r="C289" s="38"/>
      <c r="D289" s="67"/>
      <c r="E289" s="67"/>
      <c r="F289" s="44"/>
      <c r="G289" s="45"/>
      <c r="H289" s="45"/>
    </row>
    <row r="290" spans="1:8" ht="18" customHeight="1" x14ac:dyDescent="0.25">
      <c r="A290" s="68" t="s">
        <v>75</v>
      </c>
      <c r="B290" s="69" t="s">
        <v>76</v>
      </c>
      <c r="C290" s="70">
        <f>SUBTOTAL(9,C291:C305)</f>
        <v>23538.05</v>
      </c>
      <c r="D290" s="70">
        <f>SUBTOTAL(9,D291:D305)</f>
        <v>30194.440000000002</v>
      </c>
      <c r="E290" s="70">
        <f>SUBTOTAL(9,E291:E305)</f>
        <v>32335.37</v>
      </c>
      <c r="F290" s="70">
        <f>SUBTOTAL(9,F291:F305)</f>
        <v>35313.699999999997</v>
      </c>
      <c r="G290" s="71">
        <f>IF(C290&lt;&gt;0,E290/C290,"-")</f>
        <v>1.3737488874396988</v>
      </c>
      <c r="H290" s="71">
        <f>IF(F290&lt;&gt;0,E290/F290,"-")</f>
        <v>0.91566077754525865</v>
      </c>
    </row>
    <row r="291" spans="1:8" ht="22.5" hidden="1" customHeight="1" x14ac:dyDescent="0.25">
      <c r="A291" s="47"/>
      <c r="B291" s="37"/>
      <c r="C291" s="38"/>
      <c r="D291" s="67"/>
      <c r="E291" s="67"/>
      <c r="F291" s="67"/>
      <c r="G291" s="72"/>
      <c r="H291" s="72"/>
    </row>
    <row r="292" spans="1:8" ht="409.6" hidden="1" customHeight="1" x14ac:dyDescent="0.25">
      <c r="A292" s="73" t="s">
        <v>77</v>
      </c>
      <c r="B292" s="74" t="s">
        <v>78</v>
      </c>
      <c r="C292" s="67">
        <f>SUBTOTAL(9,C293:C296)</f>
        <v>5610.13</v>
      </c>
      <c r="D292" s="67">
        <f>SUBTOTAL(9,D293:D296)</f>
        <v>7299.76</v>
      </c>
      <c r="E292" s="67">
        <f>SUBTOTAL(9,E293:E296)</f>
        <v>9403.99</v>
      </c>
      <c r="F292" s="67">
        <f>SUBTOTAL(9,F293:F296)</f>
        <v>11000</v>
      </c>
      <c r="G292" s="72">
        <f>IF(C292&lt;&gt;0,E292/C292,"-")</f>
        <v>1.6762517089621809</v>
      </c>
      <c r="H292" s="72">
        <f>IF(F292&lt;&gt;0,E292/F292,"-")</f>
        <v>0.85490818181818184</v>
      </c>
    </row>
    <row r="293" spans="1:8" ht="30" hidden="1" customHeight="1" x14ac:dyDescent="0.25">
      <c r="A293" s="47"/>
      <c r="B293" s="37"/>
      <c r="C293" s="38"/>
      <c r="D293" s="75"/>
      <c r="E293" s="75"/>
      <c r="F293" s="44"/>
      <c r="G293" s="45"/>
      <c r="H293" s="45"/>
    </row>
    <row r="294" spans="1:8" ht="15" customHeight="1" x14ac:dyDescent="0.25">
      <c r="A294" s="33" t="s">
        <v>79</v>
      </c>
      <c r="B294" s="76" t="s">
        <v>80</v>
      </c>
      <c r="C294" s="34">
        <v>1123.03</v>
      </c>
      <c r="D294" s="34">
        <v>1327.23</v>
      </c>
      <c r="E294" s="34">
        <v>2815.23</v>
      </c>
      <c r="F294" s="34">
        <v>3000</v>
      </c>
      <c r="G294" s="35">
        <f>IF(C294&lt;&gt;0,0/C294,"-")</f>
        <v>0</v>
      </c>
      <c r="H294" s="35">
        <f>IF(F294&lt;&gt;0,E294/F294,"-")</f>
        <v>0.93840999999999997</v>
      </c>
    </row>
    <row r="295" spans="1:8" ht="15" customHeight="1" x14ac:dyDescent="0.25">
      <c r="A295" s="33" t="s">
        <v>81</v>
      </c>
      <c r="B295" s="76" t="s">
        <v>82</v>
      </c>
      <c r="C295" s="34">
        <v>4487.1000000000004</v>
      </c>
      <c r="D295" s="34">
        <v>5972.53</v>
      </c>
      <c r="E295" s="34">
        <v>6588.76</v>
      </c>
      <c r="F295" s="34">
        <v>8000</v>
      </c>
      <c r="G295" s="35">
        <f>IF(C295&lt;&gt;0,0/C295,"-")</f>
        <v>0</v>
      </c>
      <c r="H295" s="35">
        <f>IF(F295&lt;&gt;0,E295/F295,"-")</f>
        <v>0.82359500000000008</v>
      </c>
    </row>
    <row r="296" spans="1:8" hidden="1" x14ac:dyDescent="0.25">
      <c r="A296" s="37"/>
      <c r="B296" s="37"/>
      <c r="C296" s="38"/>
      <c r="D296" s="34"/>
      <c r="E296" s="34"/>
      <c r="F296" s="34"/>
      <c r="G296" s="35"/>
      <c r="H296" s="35"/>
    </row>
    <row r="297" spans="1:8" ht="409.6" hidden="1" customHeight="1" x14ac:dyDescent="0.25">
      <c r="A297" s="73" t="s">
        <v>85</v>
      </c>
      <c r="B297" s="74" t="s">
        <v>86</v>
      </c>
      <c r="C297" s="67">
        <f>SUBTOTAL(9,C298:C300)</f>
        <v>17096.419999999998</v>
      </c>
      <c r="D297" s="67">
        <f>SUBTOTAL(9,D298:D300)</f>
        <v>19908.419999999998</v>
      </c>
      <c r="E297" s="67">
        <f>SUBTOTAL(9,E298:E300)</f>
        <v>21273.79</v>
      </c>
      <c r="F297" s="67">
        <f>SUBTOTAL(9,F298:F300)</f>
        <v>21327.439999999999</v>
      </c>
      <c r="G297" s="72">
        <f>IF(C297&lt;&gt;0,E297/C297,"-")</f>
        <v>1.2443417978734732</v>
      </c>
      <c r="H297" s="72">
        <f>IF(F297&lt;&gt;0,E297/F297,"-")</f>
        <v>0.99748446133244317</v>
      </c>
    </row>
    <row r="298" spans="1:8" ht="30" hidden="1" customHeight="1" x14ac:dyDescent="0.25">
      <c r="A298" s="47"/>
      <c r="B298" s="37"/>
      <c r="C298" s="38"/>
      <c r="D298" s="75"/>
      <c r="E298" s="75"/>
      <c r="F298" s="44"/>
      <c r="G298" s="45"/>
      <c r="H298" s="45"/>
    </row>
    <row r="299" spans="1:8" ht="15" customHeight="1" x14ac:dyDescent="0.25">
      <c r="A299" s="33" t="s">
        <v>87</v>
      </c>
      <c r="B299" s="76" t="s">
        <v>86</v>
      </c>
      <c r="C299" s="34">
        <v>17096.419999999998</v>
      </c>
      <c r="D299" s="34">
        <v>19908.419999999998</v>
      </c>
      <c r="E299" s="34">
        <v>21273.79</v>
      </c>
      <c r="F299" s="34">
        <v>21327.439999999999</v>
      </c>
      <c r="G299" s="35">
        <f>IF(C299&lt;&gt;0,0/C299,"-")</f>
        <v>0</v>
      </c>
      <c r="H299" s="35">
        <f>IF(F299&lt;&gt;0,E299/F299,"-")</f>
        <v>0.99748446133244317</v>
      </c>
    </row>
    <row r="300" spans="1:8" hidden="1" x14ac:dyDescent="0.25">
      <c r="A300" s="37"/>
      <c r="B300" s="37"/>
      <c r="C300" s="38"/>
      <c r="D300" s="34"/>
      <c r="E300" s="34"/>
      <c r="F300" s="34"/>
      <c r="G300" s="35"/>
      <c r="H300" s="35"/>
    </row>
    <row r="301" spans="1:8" ht="409.6" hidden="1" customHeight="1" x14ac:dyDescent="0.25">
      <c r="A301" s="73" t="s">
        <v>88</v>
      </c>
      <c r="B301" s="74" t="s">
        <v>89</v>
      </c>
      <c r="C301" s="67">
        <f>SUBTOTAL(9,C302:C304)</f>
        <v>831.5</v>
      </c>
      <c r="D301" s="67">
        <f>SUBTOTAL(9,D302:D304)</f>
        <v>2986.26</v>
      </c>
      <c r="E301" s="67">
        <f>SUBTOTAL(9,E302:E304)</f>
        <v>1657.59</v>
      </c>
      <c r="F301" s="67">
        <f>SUBTOTAL(9,F302:F304)</f>
        <v>2986.26</v>
      </c>
      <c r="G301" s="72">
        <f>IF(C301&lt;&gt;0,E301/C301,"-")</f>
        <v>1.9934936861094408</v>
      </c>
      <c r="H301" s="72">
        <f>IF(F301&lt;&gt;0,E301/F301,"-")</f>
        <v>0.55507223081714241</v>
      </c>
    </row>
    <row r="302" spans="1:8" ht="30" hidden="1" customHeight="1" x14ac:dyDescent="0.25">
      <c r="A302" s="47"/>
      <c r="B302" s="37"/>
      <c r="C302" s="38"/>
      <c r="D302" s="75"/>
      <c r="E302" s="75"/>
      <c r="F302" s="44"/>
      <c r="G302" s="45"/>
      <c r="H302" s="45"/>
    </row>
    <row r="303" spans="1:8" ht="15" customHeight="1" x14ac:dyDescent="0.25">
      <c r="A303" s="33" t="s">
        <v>90</v>
      </c>
      <c r="B303" s="76" t="s">
        <v>91</v>
      </c>
      <c r="C303" s="34">
        <v>831.5</v>
      </c>
      <c r="D303" s="34">
        <v>2986.26</v>
      </c>
      <c r="E303" s="34">
        <v>1657.59</v>
      </c>
      <c r="F303" s="34">
        <v>2986.26</v>
      </c>
      <c r="G303" s="35">
        <f>IF(C303&lt;&gt;0,0/C303,"-")</f>
        <v>0</v>
      </c>
      <c r="H303" s="35">
        <f>IF(F303&lt;&gt;0,E303/F303,"-")</f>
        <v>0.55507223081714241</v>
      </c>
    </row>
    <row r="304" spans="1:8" hidden="1" x14ac:dyDescent="0.25">
      <c r="A304" s="37"/>
      <c r="B304" s="37"/>
      <c r="C304" s="38"/>
      <c r="D304" s="34"/>
      <c r="E304" s="34"/>
      <c r="F304" s="34"/>
      <c r="G304" s="35"/>
      <c r="H304" s="35"/>
    </row>
    <row r="305" spans="1:8" hidden="1" x14ac:dyDescent="0.25">
      <c r="A305" s="37"/>
      <c r="B305" s="37"/>
      <c r="C305" s="38"/>
      <c r="D305" s="38"/>
      <c r="E305" s="38"/>
      <c r="F305" s="44"/>
      <c r="G305" s="45"/>
      <c r="H305" s="45"/>
    </row>
    <row r="306" spans="1:8" ht="18" customHeight="1" x14ac:dyDescent="0.25">
      <c r="A306" s="68" t="s">
        <v>92</v>
      </c>
      <c r="B306" s="69" t="s">
        <v>93</v>
      </c>
      <c r="C306" s="70">
        <f>SUBTOTAL(9,C307:C344)</f>
        <v>109474.54000000002</v>
      </c>
      <c r="D306" s="70">
        <f>SUBTOTAL(9,D307:D344)</f>
        <v>117380.02999999998</v>
      </c>
      <c r="E306" s="70">
        <f>SUBTOTAL(9,E307:E344)</f>
        <v>152712.54999999993</v>
      </c>
      <c r="F306" s="70">
        <f>SUBTOTAL(9,F307:F344)</f>
        <v>188917.83000000002</v>
      </c>
      <c r="G306" s="71">
        <f>IF(C306&lt;&gt;0,E306/C306,"-")</f>
        <v>1.3949595038261855</v>
      </c>
      <c r="H306" s="71">
        <f>IF(F306&lt;&gt;0,E306/F306,"-")</f>
        <v>0.80835435173059056</v>
      </c>
    </row>
    <row r="307" spans="1:8" ht="22.5" hidden="1" customHeight="1" x14ac:dyDescent="0.25">
      <c r="A307" s="47"/>
      <c r="B307" s="37"/>
      <c r="C307" s="38"/>
      <c r="D307" s="67"/>
      <c r="E307" s="67"/>
      <c r="F307" s="67"/>
      <c r="G307" s="72"/>
      <c r="H307" s="72"/>
    </row>
    <row r="308" spans="1:8" ht="409.6" hidden="1" customHeight="1" x14ac:dyDescent="0.25">
      <c r="A308" s="73" t="s">
        <v>94</v>
      </c>
      <c r="B308" s="74" t="s">
        <v>95</v>
      </c>
      <c r="C308" s="67">
        <f>SUBTOTAL(9,C309:C313)</f>
        <v>216.21</v>
      </c>
      <c r="D308" s="67">
        <f>SUBTOTAL(9,D309:D313)</f>
        <v>7299.75</v>
      </c>
      <c r="E308" s="67">
        <f>SUBTOTAL(9,E309:E313)</f>
        <v>10864.090000000002</v>
      </c>
      <c r="F308" s="67">
        <f>SUBTOTAL(9,F309:F313)</f>
        <v>14636.14</v>
      </c>
      <c r="G308" s="72">
        <f>IF(C308&lt;&gt;0,E308/C308,"-")</f>
        <v>50.247860876000189</v>
      </c>
      <c r="H308" s="72">
        <f>IF(F308&lt;&gt;0,E308/F308,"-")</f>
        <v>0.74227836027805161</v>
      </c>
    </row>
    <row r="309" spans="1:8" ht="30" hidden="1" customHeight="1" x14ac:dyDescent="0.25">
      <c r="A309" s="47"/>
      <c r="B309" s="37"/>
      <c r="C309" s="38"/>
      <c r="D309" s="75"/>
      <c r="E309" s="75"/>
      <c r="F309" s="44"/>
      <c r="G309" s="45"/>
      <c r="H309" s="45"/>
    </row>
    <row r="310" spans="1:8" ht="15" customHeight="1" x14ac:dyDescent="0.25">
      <c r="A310" s="33" t="s">
        <v>96</v>
      </c>
      <c r="B310" s="76" t="s">
        <v>97</v>
      </c>
      <c r="C310" s="34">
        <v>216.21</v>
      </c>
      <c r="D310" s="34">
        <v>663.61</v>
      </c>
      <c r="E310" s="34">
        <v>4225.47</v>
      </c>
      <c r="F310" s="34">
        <v>7000</v>
      </c>
      <c r="G310" s="35">
        <f>IF(C310&lt;&gt;0,0/C310,"-")</f>
        <v>0</v>
      </c>
      <c r="H310" s="35">
        <f>IF(F310&lt;&gt;0,E310/F310,"-")</f>
        <v>0.60363857142857147</v>
      </c>
    </row>
    <row r="311" spans="1:8" ht="15" customHeight="1" x14ac:dyDescent="0.25">
      <c r="A311" s="33" t="s">
        <v>100</v>
      </c>
      <c r="B311" s="76" t="s">
        <v>101</v>
      </c>
      <c r="C311" s="34">
        <v>0</v>
      </c>
      <c r="D311" s="34">
        <v>6636.14</v>
      </c>
      <c r="E311" s="34">
        <v>6057.18</v>
      </c>
      <c r="F311" s="34">
        <v>6636.14</v>
      </c>
      <c r="G311" s="35" t="str">
        <f>IF(C311&lt;&gt;0,0/C311,"-")</f>
        <v>-</v>
      </c>
      <c r="H311" s="35">
        <f>IF(F311&lt;&gt;0,E311/F311,"-")</f>
        <v>0.91275651206876285</v>
      </c>
    </row>
    <row r="312" spans="1:8" ht="15" customHeight="1" x14ac:dyDescent="0.25">
      <c r="A312" s="33" t="s">
        <v>102</v>
      </c>
      <c r="B312" s="76" t="s">
        <v>103</v>
      </c>
      <c r="C312" s="34"/>
      <c r="D312" s="34">
        <v>0</v>
      </c>
      <c r="E312" s="34">
        <v>581.44000000000005</v>
      </c>
      <c r="F312" s="34">
        <v>1000</v>
      </c>
      <c r="G312" s="35" t="str">
        <f>IF(C312&lt;&gt;0,0/C312,"-")</f>
        <v>-</v>
      </c>
      <c r="H312" s="35">
        <f>IF(F312&lt;&gt;0,E312/F312,"-")</f>
        <v>0.58144000000000007</v>
      </c>
    </row>
    <row r="313" spans="1:8" hidden="1" x14ac:dyDescent="0.25">
      <c r="A313" s="37"/>
      <c r="B313" s="37"/>
      <c r="C313" s="38"/>
      <c r="D313" s="34"/>
      <c r="E313" s="34"/>
      <c r="F313" s="34"/>
      <c r="G313" s="35"/>
      <c r="H313" s="35"/>
    </row>
    <row r="314" spans="1:8" ht="409.6" hidden="1" customHeight="1" x14ac:dyDescent="0.25">
      <c r="A314" s="73" t="s">
        <v>104</v>
      </c>
      <c r="B314" s="74" t="s">
        <v>105</v>
      </c>
      <c r="C314" s="67">
        <f>SUBTOTAL(9,C315:C322)</f>
        <v>48398.450000000004</v>
      </c>
      <c r="D314" s="67">
        <f>SUBTOTAL(9,D315:D322)</f>
        <v>47169.68</v>
      </c>
      <c r="E314" s="67">
        <f>SUBTOTAL(9,E315:E322)</f>
        <v>39259.369999999995</v>
      </c>
      <c r="F314" s="67">
        <f>SUBTOTAL(9,F315:F322)</f>
        <v>50654.46</v>
      </c>
      <c r="G314" s="72">
        <f>IF(C314&lt;&gt;0,E314/C314,"-")</f>
        <v>0.81116998581566124</v>
      </c>
      <c r="H314" s="72">
        <f>IF(F314&lt;&gt;0,E314/F314,"-")</f>
        <v>0.77504271094786115</v>
      </c>
    </row>
    <row r="315" spans="1:8" ht="30" hidden="1" customHeight="1" x14ac:dyDescent="0.25">
      <c r="A315" s="47"/>
      <c r="B315" s="37"/>
      <c r="C315" s="38"/>
      <c r="D315" s="75"/>
      <c r="E315" s="75"/>
      <c r="F315" s="44"/>
      <c r="G315" s="45"/>
      <c r="H315" s="45"/>
    </row>
    <row r="316" spans="1:8" ht="15" customHeight="1" x14ac:dyDescent="0.25">
      <c r="A316" s="33" t="s">
        <v>106</v>
      </c>
      <c r="B316" s="76" t="s">
        <v>107</v>
      </c>
      <c r="C316" s="34">
        <v>6029.45</v>
      </c>
      <c r="D316" s="34">
        <v>3981.68</v>
      </c>
      <c r="E316" s="34">
        <v>4529.42</v>
      </c>
      <c r="F316" s="34">
        <v>5000</v>
      </c>
      <c r="G316" s="35">
        <f t="shared" ref="G316:G321" si="4">IF(C316&lt;&gt;0,0/C316,"-")</f>
        <v>0</v>
      </c>
      <c r="H316" s="35">
        <f t="shared" ref="H316:H321" si="5">IF(F316&lt;&gt;0,E316/F316,"-")</f>
        <v>0.90588400000000002</v>
      </c>
    </row>
    <row r="317" spans="1:8" ht="15" customHeight="1" x14ac:dyDescent="0.25">
      <c r="A317" s="33" t="s">
        <v>108</v>
      </c>
      <c r="B317" s="76" t="s">
        <v>109</v>
      </c>
      <c r="C317" s="34"/>
      <c r="D317" s="34">
        <v>0</v>
      </c>
      <c r="E317" s="34">
        <v>2176.4299999999998</v>
      </c>
      <c r="F317" s="34">
        <v>3000</v>
      </c>
      <c r="G317" s="35" t="str">
        <f t="shared" si="4"/>
        <v>-</v>
      </c>
      <c r="H317" s="35">
        <f t="shared" si="5"/>
        <v>0.72547666666666666</v>
      </c>
    </row>
    <row r="318" spans="1:8" ht="15" customHeight="1" x14ac:dyDescent="0.25">
      <c r="A318" s="33" t="s">
        <v>110</v>
      </c>
      <c r="B318" s="76" t="s">
        <v>111</v>
      </c>
      <c r="C318" s="34">
        <v>38092.239999999998</v>
      </c>
      <c r="D318" s="34">
        <v>38542.699999999997</v>
      </c>
      <c r="E318" s="34">
        <v>26592.26</v>
      </c>
      <c r="F318" s="34">
        <v>35000</v>
      </c>
      <c r="G318" s="35">
        <f t="shared" si="4"/>
        <v>0</v>
      </c>
      <c r="H318" s="35">
        <f t="shared" si="5"/>
        <v>0.75977885714285709</v>
      </c>
    </row>
    <row r="319" spans="1:8" ht="15" customHeight="1" x14ac:dyDescent="0.25">
      <c r="A319" s="33" t="s">
        <v>112</v>
      </c>
      <c r="B319" s="76" t="s">
        <v>113</v>
      </c>
      <c r="C319" s="34">
        <v>2946.55</v>
      </c>
      <c r="D319" s="34">
        <v>2654.46</v>
      </c>
      <c r="E319" s="34">
        <v>1572.64</v>
      </c>
      <c r="F319" s="34">
        <v>2654.46</v>
      </c>
      <c r="G319" s="35">
        <f t="shared" si="4"/>
        <v>0</v>
      </c>
      <c r="H319" s="35">
        <f t="shared" si="5"/>
        <v>0.59245194879561192</v>
      </c>
    </row>
    <row r="320" spans="1:8" ht="15" customHeight="1" x14ac:dyDescent="0.25">
      <c r="A320" s="33" t="s">
        <v>114</v>
      </c>
      <c r="B320" s="76" t="s">
        <v>115</v>
      </c>
      <c r="C320" s="34">
        <v>589.16</v>
      </c>
      <c r="D320" s="34">
        <v>663.61</v>
      </c>
      <c r="E320" s="34">
        <v>2332.67</v>
      </c>
      <c r="F320" s="34">
        <v>2500</v>
      </c>
      <c r="G320" s="35">
        <f t="shared" si="4"/>
        <v>0</v>
      </c>
      <c r="H320" s="35">
        <f t="shared" si="5"/>
        <v>0.93306800000000001</v>
      </c>
    </row>
    <row r="321" spans="1:8" ht="15" customHeight="1" x14ac:dyDescent="0.25">
      <c r="A321" s="33" t="s">
        <v>116</v>
      </c>
      <c r="B321" s="76" t="s">
        <v>117</v>
      </c>
      <c r="C321" s="34">
        <v>741.05</v>
      </c>
      <c r="D321" s="34">
        <v>1327.23</v>
      </c>
      <c r="E321" s="34">
        <v>2055.9499999999998</v>
      </c>
      <c r="F321" s="34">
        <v>2500</v>
      </c>
      <c r="G321" s="35">
        <f t="shared" si="4"/>
        <v>0</v>
      </c>
      <c r="H321" s="35">
        <f t="shared" si="5"/>
        <v>0.82237999999999989</v>
      </c>
    </row>
    <row r="322" spans="1:8" hidden="1" x14ac:dyDescent="0.25">
      <c r="A322" s="37"/>
      <c r="B322" s="37"/>
      <c r="C322" s="38"/>
      <c r="D322" s="34"/>
      <c r="E322" s="34"/>
      <c r="F322" s="34"/>
      <c r="G322" s="35"/>
      <c r="H322" s="35"/>
    </row>
    <row r="323" spans="1:8" ht="409.6" hidden="1" customHeight="1" x14ac:dyDescent="0.25">
      <c r="A323" s="73" t="s">
        <v>118</v>
      </c>
      <c r="B323" s="74" t="s">
        <v>119</v>
      </c>
      <c r="C323" s="67">
        <f>SUBTOTAL(9,C324:C334)</f>
        <v>57406.939999999988</v>
      </c>
      <c r="D323" s="67">
        <f>SUBTOTAL(9,D324:D334)</f>
        <v>57999.86</v>
      </c>
      <c r="E323" s="67">
        <f>SUBTOTAL(9,E324:E334)</f>
        <v>96283.56</v>
      </c>
      <c r="F323" s="67">
        <f>SUBTOTAL(9,F324:F334)</f>
        <v>110000</v>
      </c>
      <c r="G323" s="72">
        <f>IF(C323&lt;&gt;0,E323/C323,"-")</f>
        <v>1.6772111525191904</v>
      </c>
      <c r="H323" s="72">
        <f>IF(F323&lt;&gt;0,E323/F323,"-")</f>
        <v>0.87530509090909092</v>
      </c>
    </row>
    <row r="324" spans="1:8" ht="30" hidden="1" customHeight="1" x14ac:dyDescent="0.25">
      <c r="A324" s="47"/>
      <c r="B324" s="37"/>
      <c r="C324" s="38"/>
      <c r="D324" s="75"/>
      <c r="E324" s="75"/>
      <c r="F324" s="44"/>
      <c r="G324" s="45"/>
      <c r="H324" s="45"/>
    </row>
    <row r="325" spans="1:8" ht="15" customHeight="1" x14ac:dyDescent="0.25">
      <c r="A325" s="33" t="s">
        <v>120</v>
      </c>
      <c r="B325" s="76" t="s">
        <v>121</v>
      </c>
      <c r="C325" s="34">
        <v>2820.14</v>
      </c>
      <c r="D325" s="34">
        <v>1990.84</v>
      </c>
      <c r="E325" s="34">
        <v>3501.67</v>
      </c>
      <c r="F325" s="34">
        <v>4000</v>
      </c>
      <c r="G325" s="35">
        <f t="shared" ref="G325:G333" si="6">IF(C325&lt;&gt;0,0/C325,"-")</f>
        <v>0</v>
      </c>
      <c r="H325" s="35">
        <f t="shared" ref="H325:H333" si="7">IF(F325&lt;&gt;0,E325/F325,"-")</f>
        <v>0.87541750000000007</v>
      </c>
    </row>
    <row r="326" spans="1:8" ht="15" customHeight="1" x14ac:dyDescent="0.25">
      <c r="A326" s="33" t="s">
        <v>122</v>
      </c>
      <c r="B326" s="76" t="s">
        <v>123</v>
      </c>
      <c r="C326" s="34">
        <v>11289.3</v>
      </c>
      <c r="D326" s="34">
        <v>6636.14</v>
      </c>
      <c r="E326" s="34">
        <v>18288.169999999998</v>
      </c>
      <c r="F326" s="34">
        <v>20000</v>
      </c>
      <c r="G326" s="35">
        <f t="shared" si="6"/>
        <v>0</v>
      </c>
      <c r="H326" s="35">
        <f t="shared" si="7"/>
        <v>0.91440849999999996</v>
      </c>
    </row>
    <row r="327" spans="1:8" ht="15" customHeight="1" x14ac:dyDescent="0.25">
      <c r="A327" s="33" t="s">
        <v>124</v>
      </c>
      <c r="B327" s="76" t="s">
        <v>125</v>
      </c>
      <c r="C327" s="34">
        <v>14002.19</v>
      </c>
      <c r="D327" s="34">
        <v>6636.14</v>
      </c>
      <c r="E327" s="34">
        <v>13699.26</v>
      </c>
      <c r="F327" s="34">
        <v>15000</v>
      </c>
      <c r="G327" s="35">
        <f t="shared" si="6"/>
        <v>0</v>
      </c>
      <c r="H327" s="35">
        <f t="shared" si="7"/>
        <v>0.91328399999999998</v>
      </c>
    </row>
    <row r="328" spans="1:8" ht="15" customHeight="1" x14ac:dyDescent="0.25">
      <c r="A328" s="33" t="s">
        <v>126</v>
      </c>
      <c r="B328" s="76" t="s">
        <v>127</v>
      </c>
      <c r="C328" s="34">
        <v>2306.9499999999998</v>
      </c>
      <c r="D328" s="34">
        <v>1990.84</v>
      </c>
      <c r="E328" s="34">
        <v>2667.08</v>
      </c>
      <c r="F328" s="34">
        <v>4000</v>
      </c>
      <c r="G328" s="35">
        <f t="shared" si="6"/>
        <v>0</v>
      </c>
      <c r="H328" s="35">
        <f t="shared" si="7"/>
        <v>0.66676999999999997</v>
      </c>
    </row>
    <row r="329" spans="1:8" ht="15" customHeight="1" x14ac:dyDescent="0.25">
      <c r="A329" s="33">
        <v>3235</v>
      </c>
      <c r="B329" s="76" t="s">
        <v>128</v>
      </c>
      <c r="C329" s="34">
        <v>122.1</v>
      </c>
      <c r="D329" s="34">
        <v>0</v>
      </c>
      <c r="E329" s="34">
        <v>0</v>
      </c>
      <c r="F329" s="34">
        <v>0</v>
      </c>
      <c r="G329" s="35">
        <f t="shared" si="6"/>
        <v>0</v>
      </c>
      <c r="H329" s="35" t="str">
        <f t="shared" si="7"/>
        <v>-</v>
      </c>
    </row>
    <row r="330" spans="1:8" ht="15" customHeight="1" x14ac:dyDescent="0.25">
      <c r="A330" s="33" t="s">
        <v>129</v>
      </c>
      <c r="B330" s="76" t="s">
        <v>130</v>
      </c>
      <c r="C330" s="34">
        <v>812.26</v>
      </c>
      <c r="D330" s="34">
        <v>929.06</v>
      </c>
      <c r="E330" s="34">
        <v>1657.15</v>
      </c>
      <c r="F330" s="34">
        <v>2000</v>
      </c>
      <c r="G330" s="35">
        <f t="shared" si="6"/>
        <v>0</v>
      </c>
      <c r="H330" s="35">
        <f t="shared" si="7"/>
        <v>0.82857500000000006</v>
      </c>
    </row>
    <row r="331" spans="1:8" ht="15" customHeight="1" x14ac:dyDescent="0.25">
      <c r="A331" s="33" t="s">
        <v>131</v>
      </c>
      <c r="B331" s="76" t="s">
        <v>132</v>
      </c>
      <c r="C331" s="34">
        <v>3294.67</v>
      </c>
      <c r="D331" s="34">
        <v>3981.68</v>
      </c>
      <c r="E331" s="34">
        <v>14160.17</v>
      </c>
      <c r="F331" s="34">
        <v>15000</v>
      </c>
      <c r="G331" s="35">
        <f t="shared" si="6"/>
        <v>0</v>
      </c>
      <c r="H331" s="35">
        <f t="shared" si="7"/>
        <v>0.94401133333333331</v>
      </c>
    </row>
    <row r="332" spans="1:8" ht="15" customHeight="1" x14ac:dyDescent="0.25">
      <c r="A332" s="33" t="s">
        <v>133</v>
      </c>
      <c r="B332" s="76" t="s">
        <v>134</v>
      </c>
      <c r="C332" s="34">
        <v>3101.71</v>
      </c>
      <c r="D332" s="34">
        <v>2654.46</v>
      </c>
      <c r="E332" s="34">
        <v>4291.5</v>
      </c>
      <c r="F332" s="34">
        <v>5000</v>
      </c>
      <c r="G332" s="35">
        <f t="shared" si="6"/>
        <v>0</v>
      </c>
      <c r="H332" s="35">
        <f t="shared" si="7"/>
        <v>0.85829999999999995</v>
      </c>
    </row>
    <row r="333" spans="1:8" ht="15" customHeight="1" x14ac:dyDescent="0.25">
      <c r="A333" s="33" t="s">
        <v>135</v>
      </c>
      <c r="B333" s="76" t="s">
        <v>136</v>
      </c>
      <c r="C333" s="34">
        <v>19657.62</v>
      </c>
      <c r="D333" s="34">
        <v>33180.699999999997</v>
      </c>
      <c r="E333" s="34">
        <v>38018.559999999998</v>
      </c>
      <c r="F333" s="34">
        <v>45000</v>
      </c>
      <c r="G333" s="35">
        <f t="shared" si="6"/>
        <v>0</v>
      </c>
      <c r="H333" s="35">
        <f t="shared" si="7"/>
        <v>0.84485688888888888</v>
      </c>
    </row>
    <row r="334" spans="1:8" hidden="1" x14ac:dyDescent="0.25">
      <c r="A334" s="37"/>
      <c r="B334" s="37"/>
      <c r="C334" s="38"/>
      <c r="D334" s="34"/>
      <c r="E334" s="34"/>
      <c r="F334" s="34"/>
      <c r="G334" s="35"/>
      <c r="H334" s="35"/>
    </row>
    <row r="335" spans="1:8" ht="409.6" hidden="1" customHeight="1" x14ac:dyDescent="0.25">
      <c r="A335" s="73" t="s">
        <v>140</v>
      </c>
      <c r="B335" s="74" t="s">
        <v>141</v>
      </c>
      <c r="C335" s="67">
        <f>SUBTOTAL(9,C336:C343)</f>
        <v>3452.9399999999996</v>
      </c>
      <c r="D335" s="67">
        <f>SUBTOTAL(9,D336:D343)</f>
        <v>4910.74</v>
      </c>
      <c r="E335" s="67">
        <f>SUBTOTAL(9,E336:E343)</f>
        <v>6305.53</v>
      </c>
      <c r="F335" s="67">
        <f>SUBTOTAL(9,F336:F343)</f>
        <v>13627.23</v>
      </c>
      <c r="G335" s="72">
        <f>IF(C335&lt;&gt;0,E335/C335,"-")</f>
        <v>1.8261336715957996</v>
      </c>
      <c r="H335" s="72">
        <f>IF(F335&lt;&gt;0,E335/F335,"-")</f>
        <v>0.46271546014854081</v>
      </c>
    </row>
    <row r="336" spans="1:8" ht="30" hidden="1" customHeight="1" x14ac:dyDescent="0.25">
      <c r="A336" s="47"/>
      <c r="B336" s="37"/>
      <c r="C336" s="38"/>
      <c r="D336" s="75"/>
      <c r="E336" s="75"/>
      <c r="F336" s="44"/>
      <c r="G336" s="45"/>
      <c r="H336" s="45"/>
    </row>
    <row r="337" spans="1:8" ht="15" customHeight="1" x14ac:dyDescent="0.25">
      <c r="A337" s="33" t="s">
        <v>142</v>
      </c>
      <c r="B337" s="76" t="s">
        <v>143</v>
      </c>
      <c r="C337" s="34">
        <v>917.67</v>
      </c>
      <c r="D337" s="34">
        <v>663.61</v>
      </c>
      <c r="E337" s="34">
        <v>3845.04</v>
      </c>
      <c r="F337" s="34">
        <v>5000</v>
      </c>
      <c r="G337" s="35">
        <f t="shared" ref="G337:G342" si="8">IF(C337&lt;&gt;0,0/C337,"-")</f>
        <v>0</v>
      </c>
      <c r="H337" s="35">
        <f t="shared" ref="H337:H342" si="9">IF(F337&lt;&gt;0,E337/F337,"-")</f>
        <v>0.76900800000000002</v>
      </c>
    </row>
    <row r="338" spans="1:8" ht="15" customHeight="1" x14ac:dyDescent="0.25">
      <c r="A338" s="33" t="s">
        <v>144</v>
      </c>
      <c r="B338" s="76" t="s">
        <v>145</v>
      </c>
      <c r="C338" s="34">
        <v>232.16</v>
      </c>
      <c r="D338" s="34">
        <v>663.61</v>
      </c>
      <c r="E338" s="34">
        <v>674.18</v>
      </c>
      <c r="F338" s="34">
        <v>2500</v>
      </c>
      <c r="G338" s="35">
        <f t="shared" si="8"/>
        <v>0</v>
      </c>
      <c r="H338" s="35">
        <f t="shared" si="9"/>
        <v>0.26967199999999997</v>
      </c>
    </row>
    <row r="339" spans="1:8" ht="15" customHeight="1" x14ac:dyDescent="0.25">
      <c r="A339" s="33" t="s">
        <v>146</v>
      </c>
      <c r="B339" s="76" t="s">
        <v>147</v>
      </c>
      <c r="C339" s="34">
        <v>1185.4100000000001</v>
      </c>
      <c r="D339" s="34">
        <v>1990.84</v>
      </c>
      <c r="E339" s="34">
        <v>683.36</v>
      </c>
      <c r="F339" s="34">
        <v>2500</v>
      </c>
      <c r="G339" s="35">
        <f t="shared" si="8"/>
        <v>0</v>
      </c>
      <c r="H339" s="35">
        <f t="shared" si="9"/>
        <v>0.27334400000000003</v>
      </c>
    </row>
    <row r="340" spans="1:8" ht="15" customHeight="1" x14ac:dyDescent="0.25">
      <c r="A340" s="33" t="s">
        <v>148</v>
      </c>
      <c r="B340" s="76" t="s">
        <v>149</v>
      </c>
      <c r="C340" s="34"/>
      <c r="D340" s="34">
        <v>0</v>
      </c>
      <c r="E340" s="34">
        <v>704.86</v>
      </c>
      <c r="F340" s="34">
        <v>2000</v>
      </c>
      <c r="G340" s="35" t="str">
        <f t="shared" si="8"/>
        <v>-</v>
      </c>
      <c r="H340" s="35">
        <f t="shared" si="9"/>
        <v>0.35243000000000002</v>
      </c>
    </row>
    <row r="341" spans="1:8" ht="15" customHeight="1" x14ac:dyDescent="0.25">
      <c r="A341" s="33" t="s">
        <v>150</v>
      </c>
      <c r="B341" s="76" t="s">
        <v>151</v>
      </c>
      <c r="C341" s="34">
        <v>276.70999999999998</v>
      </c>
      <c r="D341" s="34">
        <v>265.45</v>
      </c>
      <c r="E341" s="34">
        <v>146.41</v>
      </c>
      <c r="F341" s="34">
        <v>300</v>
      </c>
      <c r="G341" s="35">
        <f t="shared" si="8"/>
        <v>0</v>
      </c>
      <c r="H341" s="35">
        <f t="shared" si="9"/>
        <v>0.48803333333333332</v>
      </c>
    </row>
    <row r="342" spans="1:8" ht="15" customHeight="1" x14ac:dyDescent="0.25">
      <c r="A342" s="33" t="s">
        <v>152</v>
      </c>
      <c r="B342" s="76" t="s">
        <v>141</v>
      </c>
      <c r="C342" s="34">
        <v>840.99</v>
      </c>
      <c r="D342" s="34">
        <v>1327.23</v>
      </c>
      <c r="E342" s="34">
        <v>251.68</v>
      </c>
      <c r="F342" s="34">
        <v>1327.23</v>
      </c>
      <c r="G342" s="35">
        <f t="shared" si="8"/>
        <v>0</v>
      </c>
      <c r="H342" s="35">
        <f t="shared" si="9"/>
        <v>0.18962802227194986</v>
      </c>
    </row>
    <row r="343" spans="1:8" hidden="1" x14ac:dyDescent="0.25">
      <c r="A343" s="37"/>
      <c r="B343" s="37"/>
      <c r="C343" s="38"/>
      <c r="D343" s="34"/>
      <c r="E343" s="34"/>
      <c r="F343" s="34"/>
      <c r="G343" s="35"/>
      <c r="H343" s="35"/>
    </row>
    <row r="344" spans="1:8" hidden="1" x14ac:dyDescent="0.25">
      <c r="A344" s="37"/>
      <c r="B344" s="37"/>
      <c r="C344" s="38"/>
      <c r="D344" s="38"/>
      <c r="E344" s="38"/>
      <c r="F344" s="44"/>
      <c r="G344" s="45"/>
      <c r="H344" s="45"/>
    </row>
    <row r="345" spans="1:8" ht="18" customHeight="1" x14ac:dyDescent="0.25">
      <c r="A345" s="68" t="s">
        <v>153</v>
      </c>
      <c r="B345" s="69" t="s">
        <v>154</v>
      </c>
      <c r="C345" s="70">
        <f>C350+C349</f>
        <v>1865.1599999999999</v>
      </c>
      <c r="D345" s="70">
        <f>SUBTOTAL(9,D346:D352)</f>
        <v>2004.11</v>
      </c>
      <c r="E345" s="70">
        <f>SUBTOTAL(9,E346:E352)</f>
        <v>2178.02</v>
      </c>
      <c r="F345" s="70">
        <f>SUBTOTAL(9,F346:F352)</f>
        <v>2513.27</v>
      </c>
      <c r="G345" s="71">
        <f>IF(C345&lt;&gt;0,E345/C345,"-")</f>
        <v>1.1677389607325914</v>
      </c>
      <c r="H345" s="71">
        <f>IF(F345&lt;&gt;0,E345/F345,"-")</f>
        <v>0.86660804449979512</v>
      </c>
    </row>
    <row r="346" spans="1:8" ht="22.5" hidden="1" customHeight="1" x14ac:dyDescent="0.25">
      <c r="A346" s="47"/>
      <c r="B346" s="37"/>
      <c r="C346" s="38"/>
      <c r="D346" s="67"/>
      <c r="E346" s="67"/>
      <c r="F346" s="67"/>
      <c r="G346" s="72"/>
      <c r="H346" s="72"/>
    </row>
    <row r="347" spans="1:8" ht="409.6" hidden="1" customHeight="1" x14ac:dyDescent="0.25">
      <c r="A347" s="73" t="s">
        <v>155</v>
      </c>
      <c r="B347" s="74" t="s">
        <v>156</v>
      </c>
      <c r="C347" s="67">
        <f>SUBTOTAL(9,C348:C351)</f>
        <v>1865.1599999999999</v>
      </c>
      <c r="D347" s="67">
        <f>SUBTOTAL(9,D348:D351)</f>
        <v>2004.11</v>
      </c>
      <c r="E347" s="67">
        <f>SUBTOTAL(9,E348:E351)</f>
        <v>2178.02</v>
      </c>
      <c r="F347" s="67">
        <f>SUBTOTAL(9,F348:F351)</f>
        <v>2513.27</v>
      </c>
      <c r="G347" s="72">
        <f>IF(C347&lt;&gt;0,E347/C347,"-")</f>
        <v>1.1677389607325914</v>
      </c>
      <c r="H347" s="72">
        <f>IF(F347&lt;&gt;0,E347/F347,"-")</f>
        <v>0.86660804449979512</v>
      </c>
    </row>
    <row r="348" spans="1:8" ht="30" hidden="1" customHeight="1" x14ac:dyDescent="0.25">
      <c r="A348" s="47"/>
      <c r="B348" s="37"/>
      <c r="C348" s="38"/>
      <c r="D348" s="75"/>
      <c r="E348" s="75"/>
      <c r="F348" s="44"/>
      <c r="G348" s="45"/>
      <c r="H348" s="45"/>
    </row>
    <row r="349" spans="1:8" ht="15" customHeight="1" x14ac:dyDescent="0.25">
      <c r="A349" s="33" t="s">
        <v>157</v>
      </c>
      <c r="B349" s="76" t="s">
        <v>158</v>
      </c>
      <c r="C349" s="34">
        <v>1862.1</v>
      </c>
      <c r="D349" s="34">
        <v>1990.84</v>
      </c>
      <c r="E349" s="34">
        <v>2176.52</v>
      </c>
      <c r="F349" s="34">
        <v>2500</v>
      </c>
      <c r="G349" s="35">
        <f>IF(C349&lt;&gt;0,0/C349,"-")</f>
        <v>0</v>
      </c>
      <c r="H349" s="35">
        <f>IF(F349&lt;&gt;0,E349/F349,"-")</f>
        <v>0.87060799999999994</v>
      </c>
    </row>
    <row r="350" spans="1:8" ht="15" customHeight="1" x14ac:dyDescent="0.25">
      <c r="A350" s="33" t="s">
        <v>159</v>
      </c>
      <c r="B350" s="76" t="s">
        <v>160</v>
      </c>
      <c r="C350" s="34">
        <v>3.06</v>
      </c>
      <c r="D350" s="34">
        <v>13.27</v>
      </c>
      <c r="E350" s="34">
        <v>1.5</v>
      </c>
      <c r="F350" s="34">
        <v>13.27</v>
      </c>
      <c r="G350" s="35">
        <f>IF(C350&lt;&gt;0,0/C350,"-")</f>
        <v>0</v>
      </c>
      <c r="H350" s="35">
        <f>IF(F350&lt;&gt;0,E350/F350,"-")</f>
        <v>0.11303692539562925</v>
      </c>
    </row>
    <row r="351" spans="1:8" hidden="1" x14ac:dyDescent="0.25">
      <c r="A351" s="37"/>
      <c r="B351" s="37"/>
      <c r="C351" s="38"/>
      <c r="D351" s="34"/>
      <c r="E351" s="34"/>
      <c r="F351" s="34"/>
      <c r="G351" s="35"/>
      <c r="H351" s="35"/>
    </row>
    <row r="352" spans="1:8" hidden="1" x14ac:dyDescent="0.25">
      <c r="A352" s="37"/>
      <c r="B352" s="37"/>
      <c r="C352" s="38"/>
      <c r="D352" s="38"/>
      <c r="E352" s="38"/>
      <c r="F352" s="44"/>
      <c r="G352" s="45"/>
      <c r="H352" s="45"/>
    </row>
    <row r="353" spans="1:8" ht="20.100000000000001" hidden="1" customHeight="1" x14ac:dyDescent="0.25">
      <c r="A353" s="37"/>
      <c r="B353" s="37"/>
      <c r="C353" s="38"/>
      <c r="D353" s="38"/>
      <c r="E353" s="38"/>
      <c r="F353" s="44"/>
      <c r="G353" s="45"/>
      <c r="H353" s="45"/>
    </row>
    <row r="354" spans="1:8" ht="18" customHeight="1" x14ac:dyDescent="0.25">
      <c r="A354" s="63" t="s">
        <v>161</v>
      </c>
      <c r="B354" s="64" t="s">
        <v>162</v>
      </c>
      <c r="C354" s="65">
        <f>SUBTOTAL(9,C355:C381)</f>
        <v>760.01</v>
      </c>
      <c r="D354" s="65">
        <f>SUBTOTAL(9,D355:D381)</f>
        <v>49505.599999999991</v>
      </c>
      <c r="E354" s="65">
        <f>SUBTOTAL(9,E355:E381)</f>
        <v>6586.9</v>
      </c>
      <c r="F354" s="65">
        <f>SUBTOTAL(9,F355:F381)</f>
        <v>8550</v>
      </c>
      <c r="G354" s="66">
        <f>IF(C354&lt;&gt;0,E354/C354,"-")</f>
        <v>8.6668596465835979</v>
      </c>
      <c r="H354" s="66">
        <f>IF(F354&lt;&gt;0,E354/F354,"-")</f>
        <v>0.77039766081871341</v>
      </c>
    </row>
    <row r="355" spans="1:8" ht="30" hidden="1" customHeight="1" x14ac:dyDescent="0.25">
      <c r="A355" s="47"/>
      <c r="B355" s="37"/>
      <c r="C355" s="38"/>
      <c r="D355" s="67"/>
      <c r="E355" s="67"/>
      <c r="F355" s="44"/>
      <c r="G355" s="45"/>
      <c r="H355" s="45"/>
    </row>
    <row r="356" spans="1:8" ht="18" customHeight="1" x14ac:dyDescent="0.25">
      <c r="A356" s="68" t="s">
        <v>163</v>
      </c>
      <c r="B356" s="69" t="s">
        <v>164</v>
      </c>
      <c r="C356" s="70">
        <f>SUBTOTAL(9,C357:C362)</f>
        <v>0</v>
      </c>
      <c r="D356" s="70">
        <f>SUBTOTAL(9,D357:D362)</f>
        <v>0</v>
      </c>
      <c r="E356" s="70">
        <f>SUBTOTAL(9,E357:E362)</f>
        <v>521.33000000000004</v>
      </c>
      <c r="F356" s="70">
        <f>SUBTOTAL(9,F357:F362)</f>
        <v>550</v>
      </c>
      <c r="G356" s="71" t="str">
        <f>IF(C356&lt;&gt;0,E356/C356,"-")</f>
        <v>-</v>
      </c>
      <c r="H356" s="71">
        <f>IF(F356&lt;&gt;0,E356/F356,"-")</f>
        <v>0.94787272727272731</v>
      </c>
    </row>
    <row r="357" spans="1:8" ht="22.5" hidden="1" customHeight="1" x14ac:dyDescent="0.25">
      <c r="A357" s="47"/>
      <c r="B357" s="37"/>
      <c r="C357" s="38"/>
      <c r="D357" s="67"/>
      <c r="E357" s="67"/>
      <c r="F357" s="67"/>
      <c r="G357" s="72"/>
      <c r="H357" s="72"/>
    </row>
    <row r="358" spans="1:8" ht="409.6" hidden="1" customHeight="1" x14ac:dyDescent="0.25">
      <c r="A358" s="73" t="s">
        <v>165</v>
      </c>
      <c r="B358" s="74" t="s">
        <v>166</v>
      </c>
      <c r="C358" s="67">
        <f>SUBTOTAL(9,C359:C361)</f>
        <v>0</v>
      </c>
      <c r="D358" s="67">
        <f>SUBTOTAL(9,D359:D361)</f>
        <v>0</v>
      </c>
      <c r="E358" s="67">
        <f>SUBTOTAL(9,E359:E361)</f>
        <v>521.33000000000004</v>
      </c>
      <c r="F358" s="67">
        <f>SUBTOTAL(9,F359:F361)</f>
        <v>550</v>
      </c>
      <c r="G358" s="72" t="str">
        <f>IF(C358&lt;&gt;0,E358/C358,"-")</f>
        <v>-</v>
      </c>
      <c r="H358" s="72">
        <f>IF(F358&lt;&gt;0,E358/F358,"-")</f>
        <v>0.94787272727272731</v>
      </c>
    </row>
    <row r="359" spans="1:8" ht="30" hidden="1" customHeight="1" x14ac:dyDescent="0.25">
      <c r="A359" s="47"/>
      <c r="B359" s="37"/>
      <c r="C359" s="38"/>
      <c r="D359" s="75"/>
      <c r="E359" s="75"/>
      <c r="F359" s="44"/>
      <c r="G359" s="45"/>
      <c r="H359" s="45"/>
    </row>
    <row r="360" spans="1:8" ht="15" customHeight="1" x14ac:dyDescent="0.25">
      <c r="A360" s="33" t="s">
        <v>167</v>
      </c>
      <c r="B360" s="76" t="s">
        <v>168</v>
      </c>
      <c r="C360" s="34">
        <v>0</v>
      </c>
      <c r="D360" s="34">
        <v>0</v>
      </c>
      <c r="E360" s="34">
        <v>521.33000000000004</v>
      </c>
      <c r="F360" s="34">
        <v>550</v>
      </c>
      <c r="G360" s="35" t="str">
        <f>IF(C360&lt;&gt;0,0/C360,"-")</f>
        <v>-</v>
      </c>
      <c r="H360" s="35">
        <f>IF(F360&lt;&gt;0,E360/F360,"-")</f>
        <v>0.94787272727272731</v>
      </c>
    </row>
    <row r="361" spans="1:8" hidden="1" x14ac:dyDescent="0.25">
      <c r="A361" s="37"/>
      <c r="B361" s="37"/>
      <c r="C361" s="38"/>
      <c r="D361" s="34"/>
      <c r="E361" s="34"/>
      <c r="F361" s="34"/>
      <c r="G361" s="35"/>
      <c r="H361" s="35"/>
    </row>
    <row r="362" spans="1:8" hidden="1" x14ac:dyDescent="0.25">
      <c r="A362" s="37"/>
      <c r="B362" s="37"/>
      <c r="C362" s="38"/>
      <c r="D362" s="38"/>
      <c r="E362" s="38"/>
      <c r="F362" s="44"/>
      <c r="G362" s="45"/>
      <c r="H362" s="45"/>
    </row>
    <row r="363" spans="1:8" ht="18" customHeight="1" x14ac:dyDescent="0.25">
      <c r="A363" s="68" t="s">
        <v>171</v>
      </c>
      <c r="B363" s="69" t="s">
        <v>172</v>
      </c>
      <c r="C363" s="70">
        <f>SUBTOTAL(9,C364:C380)</f>
        <v>760.01</v>
      </c>
      <c r="D363" s="70">
        <f>SUBTOTAL(9,D364:D380)</f>
        <v>49505.599999999991</v>
      </c>
      <c r="E363" s="70">
        <f>SUBTOTAL(9,E364:E380)</f>
        <v>6065.57</v>
      </c>
      <c r="F363" s="70">
        <f>SUBTOTAL(9,F364:F380)</f>
        <v>8000</v>
      </c>
      <c r="G363" s="71">
        <f>IF(C363&lt;&gt;0,E363/C363,"-")</f>
        <v>7.9809081459454481</v>
      </c>
      <c r="H363" s="71">
        <f>IF(F363&lt;&gt;0,E363/F363,"-")</f>
        <v>0.75819625000000002</v>
      </c>
    </row>
    <row r="364" spans="1:8" ht="22.5" hidden="1" customHeight="1" x14ac:dyDescent="0.25">
      <c r="A364" s="47"/>
      <c r="B364" s="37"/>
      <c r="C364" s="38"/>
      <c r="D364" s="67"/>
      <c r="E364" s="67"/>
      <c r="F364" s="67"/>
      <c r="G364" s="72"/>
      <c r="H364" s="72"/>
    </row>
    <row r="365" spans="1:8" ht="409.6" hidden="1" customHeight="1" x14ac:dyDescent="0.25">
      <c r="A365" s="73" t="s">
        <v>177</v>
      </c>
      <c r="B365" s="74" t="s">
        <v>178</v>
      </c>
      <c r="C365" s="67">
        <f>SUBTOTAL(9,C366:C370)</f>
        <v>687.02</v>
      </c>
      <c r="D365" s="67">
        <f>SUBTOTAL(9,D366:D370)</f>
        <v>9290.59</v>
      </c>
      <c r="E365" s="67">
        <f>SUBTOTAL(9,E366:E370)</f>
        <v>5879.3899999999994</v>
      </c>
      <c r="F365" s="67">
        <f>SUBTOTAL(9,F366:F370)</f>
        <v>7500</v>
      </c>
      <c r="G365" s="72">
        <f>IF(C365&lt;&gt;0,E365/C365,"-")</f>
        <v>8.5578149107740664</v>
      </c>
      <c r="H365" s="72">
        <f>IF(F365&lt;&gt;0,E365/F365,"-")</f>
        <v>0.78391866666666654</v>
      </c>
    </row>
    <row r="366" spans="1:8" ht="30" hidden="1" customHeight="1" x14ac:dyDescent="0.25">
      <c r="A366" s="47"/>
      <c r="B366" s="37"/>
      <c r="C366" s="38"/>
      <c r="D366" s="75"/>
      <c r="E366" s="75"/>
      <c r="F366" s="44"/>
      <c r="G366" s="45"/>
      <c r="H366" s="45"/>
    </row>
    <row r="367" spans="1:8" ht="15" customHeight="1" x14ac:dyDescent="0.25">
      <c r="A367" s="33" t="s">
        <v>179</v>
      </c>
      <c r="B367" s="76" t="s">
        <v>180</v>
      </c>
      <c r="C367" s="34">
        <v>0</v>
      </c>
      <c r="D367" s="34">
        <v>3981.68</v>
      </c>
      <c r="E367" s="34">
        <v>5205.82</v>
      </c>
      <c r="F367" s="34">
        <v>6000</v>
      </c>
      <c r="G367" s="35" t="str">
        <f>IF(C367&lt;&gt;0,0/C367,"-")</f>
        <v>-</v>
      </c>
      <c r="H367" s="35">
        <f>IF(F367&lt;&gt;0,E367/F367,"-")</f>
        <v>0.86763666666666661</v>
      </c>
    </row>
    <row r="368" spans="1:8" ht="15" customHeight="1" x14ac:dyDescent="0.25">
      <c r="A368" s="33" t="s">
        <v>181</v>
      </c>
      <c r="B368" s="76" t="s">
        <v>182</v>
      </c>
      <c r="C368" s="34"/>
      <c r="D368" s="34">
        <v>0</v>
      </c>
      <c r="E368" s="34">
        <v>477.58</v>
      </c>
      <c r="F368" s="34">
        <v>500</v>
      </c>
      <c r="G368" s="35" t="str">
        <f>IF(C368&lt;&gt;0,0/C368,"-")</f>
        <v>-</v>
      </c>
      <c r="H368" s="35">
        <f>IF(F368&lt;&gt;0,E368/F368,"-")</f>
        <v>0.95516000000000001</v>
      </c>
    </row>
    <row r="369" spans="1:8" ht="15" customHeight="1" x14ac:dyDescent="0.25">
      <c r="A369" s="33" t="s">
        <v>183</v>
      </c>
      <c r="B369" s="76" t="s">
        <v>184</v>
      </c>
      <c r="C369" s="34">
        <v>687.02</v>
      </c>
      <c r="D369" s="34">
        <v>5308.91</v>
      </c>
      <c r="E369" s="34">
        <v>195.99</v>
      </c>
      <c r="F369" s="34">
        <v>1000</v>
      </c>
      <c r="G369" s="35">
        <f>IF(C369&lt;&gt;0,0/C369,"-")</f>
        <v>0</v>
      </c>
      <c r="H369" s="35">
        <f>IF(F369&lt;&gt;0,E369/F369,"-")</f>
        <v>0.19599</v>
      </c>
    </row>
    <row r="370" spans="1:8" hidden="1" x14ac:dyDescent="0.25">
      <c r="A370" s="37"/>
      <c r="B370" s="37"/>
      <c r="C370" s="38"/>
      <c r="D370" s="34"/>
      <c r="E370" s="34"/>
      <c r="F370" s="34"/>
      <c r="G370" s="35"/>
      <c r="H370" s="35"/>
    </row>
    <row r="371" spans="1:8" ht="409.6" hidden="1" customHeight="1" x14ac:dyDescent="0.25">
      <c r="A371" s="73" t="s">
        <v>185</v>
      </c>
      <c r="B371" s="74" t="s">
        <v>186</v>
      </c>
      <c r="C371" s="67">
        <f>SUBTOTAL(9,C372:C374)</f>
        <v>0</v>
      </c>
      <c r="D371" s="67">
        <f>SUBTOTAL(9,D372:D374)</f>
        <v>39816.839999999997</v>
      </c>
      <c r="E371" s="67">
        <f>SUBTOTAL(9,E372:E374)</f>
        <v>0</v>
      </c>
      <c r="F371" s="67">
        <f>SUBTOTAL(9,F372:F374)</f>
        <v>0</v>
      </c>
      <c r="G371" s="72" t="str">
        <f>IF(C371&lt;&gt;0,E371/C371,"-")</f>
        <v>-</v>
      </c>
      <c r="H371" s="72" t="str">
        <f>IF(F371&lt;&gt;0,E371/F371,"-")</f>
        <v>-</v>
      </c>
    </row>
    <row r="372" spans="1:8" ht="30" hidden="1" customHeight="1" x14ac:dyDescent="0.25">
      <c r="A372" s="47"/>
      <c r="B372" s="37"/>
      <c r="C372" s="38"/>
      <c r="D372" s="75"/>
      <c r="E372" s="75"/>
      <c r="F372" s="44"/>
      <c r="G372" s="45"/>
      <c r="H372" s="45"/>
    </row>
    <row r="373" spans="1:8" ht="15" customHeight="1" x14ac:dyDescent="0.25">
      <c r="A373" s="33" t="s">
        <v>187</v>
      </c>
      <c r="B373" s="76" t="s">
        <v>188</v>
      </c>
      <c r="C373" s="34">
        <v>0</v>
      </c>
      <c r="D373" s="34">
        <v>39816.839999999997</v>
      </c>
      <c r="E373" s="34">
        <v>0</v>
      </c>
      <c r="F373" s="34"/>
      <c r="G373" s="35" t="str">
        <f>IF(C373&lt;&gt;0,0/C373,"-")</f>
        <v>-</v>
      </c>
      <c r="H373" s="35" t="str">
        <f>IF(F373&lt;&gt;0,E373/F373,"-")</f>
        <v>-</v>
      </c>
    </row>
    <row r="374" spans="1:8" hidden="1" x14ac:dyDescent="0.25">
      <c r="A374" s="37"/>
      <c r="B374" s="37"/>
      <c r="C374" s="38"/>
      <c r="D374" s="34"/>
      <c r="E374" s="34"/>
      <c r="F374" s="34"/>
      <c r="G374" s="35"/>
      <c r="H374" s="35"/>
    </row>
    <row r="375" spans="1:8" ht="409.6" hidden="1" customHeight="1" x14ac:dyDescent="0.25">
      <c r="A375" s="73" t="s">
        <v>189</v>
      </c>
      <c r="B375" s="74" t="s">
        <v>190</v>
      </c>
      <c r="C375" s="67">
        <f>SUBTOTAL(9,C376:C379)</f>
        <v>72.990000000000009</v>
      </c>
      <c r="D375" s="67">
        <f>SUBTOTAL(9,D376:D379)</f>
        <v>398.17</v>
      </c>
      <c r="E375" s="67">
        <f>SUBTOTAL(9,E376:E379)</f>
        <v>186.18</v>
      </c>
      <c r="F375" s="67">
        <f>SUBTOTAL(9,F376:F379)</f>
        <v>500</v>
      </c>
      <c r="G375" s="72">
        <f>IF(C375&lt;&gt;0,E375/C375,"-")</f>
        <v>2.5507603781339907</v>
      </c>
      <c r="H375" s="72">
        <f>IF(F375&lt;&gt;0,E375/F375,"-")</f>
        <v>0.37236000000000002</v>
      </c>
    </row>
    <row r="376" spans="1:8" ht="30" hidden="1" customHeight="1" x14ac:dyDescent="0.25">
      <c r="A376" s="47"/>
      <c r="B376" s="37"/>
      <c r="C376" s="38"/>
      <c r="D376" s="75"/>
      <c r="E376" s="75"/>
      <c r="F376" s="44"/>
      <c r="G376" s="45"/>
      <c r="H376" s="45"/>
    </row>
    <row r="377" spans="1:8" ht="15" customHeight="1" x14ac:dyDescent="0.25">
      <c r="A377" s="33" t="s">
        <v>191</v>
      </c>
      <c r="B377" s="76" t="s">
        <v>192</v>
      </c>
      <c r="C377" s="34">
        <v>26.54</v>
      </c>
      <c r="D377" s="34">
        <v>398.17</v>
      </c>
      <c r="E377" s="34">
        <v>125.18</v>
      </c>
      <c r="F377" s="34">
        <v>400</v>
      </c>
      <c r="G377" s="35">
        <f>IF(C377&lt;&gt;0,0/C377,"-")</f>
        <v>0</v>
      </c>
      <c r="H377" s="35">
        <f>IF(F377&lt;&gt;0,E377/F377,"-")</f>
        <v>0.31295000000000001</v>
      </c>
    </row>
    <row r="378" spans="1:8" ht="15" customHeight="1" x14ac:dyDescent="0.25">
      <c r="A378" s="33" t="s">
        <v>193</v>
      </c>
      <c r="B378" s="76" t="s">
        <v>194</v>
      </c>
      <c r="C378" s="34">
        <v>46.45</v>
      </c>
      <c r="D378" s="34">
        <v>0</v>
      </c>
      <c r="E378" s="34">
        <v>61</v>
      </c>
      <c r="F378" s="34">
        <v>100</v>
      </c>
      <c r="G378" s="35">
        <f>IF(C378&lt;&gt;0,0/C378,"-")</f>
        <v>0</v>
      </c>
      <c r="H378" s="35">
        <f>IF(F378&lt;&gt;0,E378/F378,"-")</f>
        <v>0.61</v>
      </c>
    </row>
    <row r="379" spans="1:8" hidden="1" x14ac:dyDescent="0.25">
      <c r="A379" s="37"/>
      <c r="B379" s="37"/>
      <c r="C379" s="38"/>
      <c r="D379" s="34"/>
      <c r="E379" s="34"/>
      <c r="F379" s="34"/>
      <c r="G379" s="35"/>
      <c r="H379" s="35"/>
    </row>
    <row r="380" spans="1:8" hidden="1" x14ac:dyDescent="0.25">
      <c r="A380" s="37"/>
      <c r="B380" s="37"/>
      <c r="C380" s="38"/>
      <c r="D380" s="38"/>
      <c r="E380" s="38"/>
      <c r="F380" s="44"/>
      <c r="G380" s="45"/>
      <c r="H380" s="45"/>
    </row>
    <row r="381" spans="1:8" ht="20.100000000000001" hidden="1" customHeight="1" x14ac:dyDescent="0.25">
      <c r="A381" s="37"/>
      <c r="B381" s="37"/>
      <c r="C381" s="38"/>
      <c r="D381" s="38"/>
      <c r="E381" s="38"/>
      <c r="F381" s="44"/>
      <c r="G381" s="45"/>
      <c r="H381" s="45"/>
    </row>
    <row r="382" spans="1:8" ht="20.100000000000001" hidden="1" customHeight="1" x14ac:dyDescent="0.25">
      <c r="A382" s="37"/>
      <c r="B382" s="37"/>
      <c r="C382" s="38"/>
      <c r="D382" s="38"/>
      <c r="E382" s="38"/>
      <c r="F382" s="44"/>
      <c r="G382" s="45"/>
      <c r="H382" s="45"/>
    </row>
    <row r="383" spans="1:8" ht="18" customHeight="1" x14ac:dyDescent="0.25">
      <c r="A383" s="58" t="s">
        <v>222</v>
      </c>
      <c r="B383" s="59" t="s">
        <v>223</v>
      </c>
      <c r="C383" s="60">
        <f>SUBTOTAL(9,C384:C435)</f>
        <v>170020.64</v>
      </c>
      <c r="D383" s="60">
        <f>SUBTOTAL(9,D384:D435)</f>
        <v>191856.81</v>
      </c>
      <c r="E383" s="60">
        <f>SUBTOTAL(9,E384:E435)</f>
        <v>58294.7</v>
      </c>
      <c r="F383" s="60">
        <f>SUBTOTAL(9,F384:F435)</f>
        <v>64719.1</v>
      </c>
      <c r="G383" s="61">
        <f>IF(C383&lt;&gt;0,E383/C383,"-")</f>
        <v>0.34286837174592444</v>
      </c>
      <c r="H383" s="61">
        <f>IF(F383&lt;&gt;0,E383/F383,"-")</f>
        <v>0.90073409549885575</v>
      </c>
    </row>
    <row r="384" spans="1:8" ht="30" hidden="1" customHeight="1" x14ac:dyDescent="0.25">
      <c r="A384" s="47"/>
      <c r="B384" s="37"/>
      <c r="C384" s="38"/>
      <c r="D384" s="62"/>
      <c r="E384" s="62"/>
      <c r="F384" s="44"/>
      <c r="G384" s="45"/>
      <c r="H384" s="45"/>
    </row>
    <row r="385" spans="1:8" ht="18" customHeight="1" x14ac:dyDescent="0.25">
      <c r="A385" s="63" t="s">
        <v>73</v>
      </c>
      <c r="B385" s="64" t="s">
        <v>74</v>
      </c>
      <c r="C385" s="65">
        <f>SUBTOTAL(9,C386:C405)</f>
        <v>1828.93</v>
      </c>
      <c r="D385" s="65">
        <f>SUBTOTAL(9,D386:D405)</f>
        <v>2123.56</v>
      </c>
      <c r="E385" s="65">
        <f>SUBTOTAL(9,E386:E405)</f>
        <v>6870.7699999999986</v>
      </c>
      <c r="F385" s="65">
        <f>SUBTOTAL(9,F386:F405)</f>
        <v>6975</v>
      </c>
      <c r="G385" s="66">
        <f>IF(C385&lt;&gt;0,E385/C385,"-")</f>
        <v>3.7567156752855486</v>
      </c>
      <c r="H385" s="66">
        <f>IF(F385&lt;&gt;0,E385/F385,"-")</f>
        <v>0.98505663082437256</v>
      </c>
    </row>
    <row r="386" spans="1:8" ht="30" hidden="1" customHeight="1" x14ac:dyDescent="0.25">
      <c r="A386" s="47"/>
      <c r="B386" s="37"/>
      <c r="C386" s="38"/>
      <c r="D386" s="67"/>
      <c r="E386" s="67"/>
      <c r="F386" s="44"/>
      <c r="G386" s="45"/>
      <c r="H386" s="45"/>
    </row>
    <row r="387" spans="1:8" ht="18" customHeight="1" x14ac:dyDescent="0.25">
      <c r="A387" s="68" t="s">
        <v>92</v>
      </c>
      <c r="B387" s="69" t="s">
        <v>93</v>
      </c>
      <c r="C387" s="70">
        <f>SUBTOTAL(9,C388:C404)</f>
        <v>1828.93</v>
      </c>
      <c r="D387" s="70">
        <f>SUBTOTAL(9,D388:D404)</f>
        <v>2123.56</v>
      </c>
      <c r="E387" s="70">
        <f>SUBTOTAL(9,E388:E404)</f>
        <v>6870.7699999999986</v>
      </c>
      <c r="F387" s="70">
        <f>SUBTOTAL(9,F388:F404)</f>
        <v>6975</v>
      </c>
      <c r="G387" s="71">
        <f>IF(C387&lt;&gt;0,E387/C387,"-")</f>
        <v>3.7567156752855486</v>
      </c>
      <c r="H387" s="71">
        <f>IF(F387&lt;&gt;0,E387/F387,"-")</f>
        <v>0.98505663082437256</v>
      </c>
    </row>
    <row r="388" spans="1:8" ht="22.5" hidden="1" customHeight="1" x14ac:dyDescent="0.25">
      <c r="A388" s="47"/>
      <c r="B388" s="37"/>
      <c r="C388" s="38"/>
      <c r="D388" s="67"/>
      <c r="E388" s="67"/>
      <c r="F388" s="67"/>
      <c r="G388" s="72"/>
      <c r="H388" s="72"/>
    </row>
    <row r="389" spans="1:8" ht="409.6" hidden="1" customHeight="1" x14ac:dyDescent="0.25">
      <c r="A389" s="73" t="s">
        <v>94</v>
      </c>
      <c r="B389" s="74" t="s">
        <v>95</v>
      </c>
      <c r="C389" s="67">
        <f>SUBTOTAL(9,C390:C393)</f>
        <v>0</v>
      </c>
      <c r="D389" s="67">
        <f>SUBTOTAL(9,D390:D393)</f>
        <v>0</v>
      </c>
      <c r="E389" s="67">
        <f>SUBTOTAL(9,E390:E393)</f>
        <v>852.58999999999992</v>
      </c>
      <c r="F389" s="67">
        <f>SUBTOTAL(9,F390:F393)</f>
        <v>840</v>
      </c>
      <c r="G389" s="72" t="str">
        <f>IF(C389&lt;&gt;0,E389/C389,"-")</f>
        <v>-</v>
      </c>
      <c r="H389" s="72">
        <f>IF(F389&lt;&gt;0,E389/F389,"-")</f>
        <v>1.0149880952380952</v>
      </c>
    </row>
    <row r="390" spans="1:8" ht="30" hidden="1" customHeight="1" x14ac:dyDescent="0.25">
      <c r="A390" s="47"/>
      <c r="B390" s="37"/>
      <c r="C390" s="38"/>
      <c r="D390" s="75"/>
      <c r="E390" s="75"/>
      <c r="F390" s="44"/>
      <c r="G390" s="45"/>
      <c r="H390" s="45"/>
    </row>
    <row r="391" spans="1:8" ht="15" customHeight="1" x14ac:dyDescent="0.25">
      <c r="A391" s="33" t="s">
        <v>96</v>
      </c>
      <c r="B391" s="76" t="s">
        <v>97</v>
      </c>
      <c r="C391" s="34"/>
      <c r="D391" s="34">
        <v>0</v>
      </c>
      <c r="E391" s="34">
        <v>760.55</v>
      </c>
      <c r="F391" s="34">
        <v>770</v>
      </c>
      <c r="G391" s="35" t="str">
        <f>IF(C391&lt;&gt;0,0/C391,"-")</f>
        <v>-</v>
      </c>
      <c r="H391" s="35">
        <f>IF(F391&lt;&gt;0,E391/F391,"-")</f>
        <v>0.98772727272727268</v>
      </c>
    </row>
    <row r="392" spans="1:8" ht="15" customHeight="1" x14ac:dyDescent="0.25">
      <c r="A392" s="33" t="s">
        <v>102</v>
      </c>
      <c r="B392" s="76" t="s">
        <v>103</v>
      </c>
      <c r="C392" s="34"/>
      <c r="D392" s="34">
        <v>0</v>
      </c>
      <c r="E392" s="34">
        <v>92.04</v>
      </c>
      <c r="F392" s="34">
        <v>70</v>
      </c>
      <c r="G392" s="35" t="str">
        <f>IF(C392&lt;&gt;0,0/C392,"-")</f>
        <v>-</v>
      </c>
      <c r="H392" s="35">
        <f>IF(F392&lt;&gt;0,E392/F392,"-")</f>
        <v>1.3148571428571429</v>
      </c>
    </row>
    <row r="393" spans="1:8" hidden="1" x14ac:dyDescent="0.25">
      <c r="A393" s="37"/>
      <c r="B393" s="37"/>
      <c r="C393" s="38"/>
      <c r="D393" s="34"/>
      <c r="E393" s="34"/>
      <c r="F393" s="34"/>
      <c r="G393" s="35"/>
      <c r="H393" s="35"/>
    </row>
    <row r="394" spans="1:8" ht="409.6" hidden="1" customHeight="1" x14ac:dyDescent="0.25">
      <c r="A394" s="73" t="s">
        <v>118</v>
      </c>
      <c r="B394" s="74" t="s">
        <v>119</v>
      </c>
      <c r="C394" s="67">
        <f>SUBTOTAL(9,C395:C399)</f>
        <v>1828.93</v>
      </c>
      <c r="D394" s="67">
        <f>SUBTOTAL(9,D395:D399)</f>
        <v>2123.56</v>
      </c>
      <c r="E394" s="67">
        <f>SUBTOTAL(9,E395:E399)</f>
        <v>5932.45</v>
      </c>
      <c r="F394" s="67">
        <f>SUBTOTAL(9,F395:F399)</f>
        <v>5850</v>
      </c>
      <c r="G394" s="72">
        <f>IF(C394&lt;&gt;0,E394/C394,"-")</f>
        <v>3.2436725298398517</v>
      </c>
      <c r="H394" s="72">
        <f>IF(F394&lt;&gt;0,E394/F394,"-")</f>
        <v>1.0140940170940171</v>
      </c>
    </row>
    <row r="395" spans="1:8" ht="30" hidden="1" customHeight="1" x14ac:dyDescent="0.25">
      <c r="A395" s="47"/>
      <c r="B395" s="37"/>
      <c r="C395" s="38"/>
      <c r="D395" s="75"/>
      <c r="E395" s="75"/>
      <c r="F395" s="44"/>
      <c r="G395" s="45"/>
      <c r="H395" s="45"/>
    </row>
    <row r="396" spans="1:8" ht="15" customHeight="1" x14ac:dyDescent="0.25">
      <c r="A396" s="33" t="s">
        <v>124</v>
      </c>
      <c r="B396" s="76" t="s">
        <v>125</v>
      </c>
      <c r="C396" s="34"/>
      <c r="D396" s="34">
        <v>0</v>
      </c>
      <c r="E396" s="34">
        <v>2577.35</v>
      </c>
      <c r="F396" s="34">
        <v>2600</v>
      </c>
      <c r="G396" s="35" t="str">
        <f>IF(C396&lt;&gt;0,0/C396,"-")</f>
        <v>-</v>
      </c>
      <c r="H396" s="35">
        <f>IF(F396&lt;&gt;0,E396/F396,"-")</f>
        <v>0.99128846153846151</v>
      </c>
    </row>
    <row r="397" spans="1:8" ht="15" customHeight="1" x14ac:dyDescent="0.25">
      <c r="A397" s="33" t="s">
        <v>131</v>
      </c>
      <c r="B397" s="76" t="s">
        <v>132</v>
      </c>
      <c r="C397" s="34">
        <v>1828.93</v>
      </c>
      <c r="D397" s="34">
        <v>2123.56</v>
      </c>
      <c r="E397" s="34">
        <v>2305.1</v>
      </c>
      <c r="F397" s="34">
        <v>2200</v>
      </c>
      <c r="G397" s="35">
        <f>IF(C397&lt;&gt;0,0/C397,"-")</f>
        <v>0</v>
      </c>
      <c r="H397" s="35">
        <f>IF(F397&lt;&gt;0,E397/F397,"-")</f>
        <v>1.0477727272727273</v>
      </c>
    </row>
    <row r="398" spans="1:8" ht="15" customHeight="1" x14ac:dyDescent="0.25">
      <c r="A398" s="33" t="s">
        <v>135</v>
      </c>
      <c r="B398" s="76" t="s">
        <v>136</v>
      </c>
      <c r="C398" s="34"/>
      <c r="D398" s="34">
        <v>0</v>
      </c>
      <c r="E398" s="34">
        <v>1050</v>
      </c>
      <c r="F398" s="34">
        <v>1050</v>
      </c>
      <c r="G398" s="35" t="str">
        <f>IF(C398&lt;&gt;0,0/C398,"-")</f>
        <v>-</v>
      </c>
      <c r="H398" s="35">
        <f>IF(F398&lt;&gt;0,E398/F398,"-")</f>
        <v>1</v>
      </c>
    </row>
    <row r="399" spans="1:8" hidden="1" x14ac:dyDescent="0.25">
      <c r="A399" s="37"/>
      <c r="B399" s="37"/>
      <c r="C399" s="38"/>
      <c r="D399" s="34"/>
      <c r="E399" s="34"/>
      <c r="F399" s="34"/>
      <c r="G399" s="35"/>
      <c r="H399" s="35"/>
    </row>
    <row r="400" spans="1:8" ht="409.6" hidden="1" customHeight="1" x14ac:dyDescent="0.25">
      <c r="A400" s="73" t="s">
        <v>137</v>
      </c>
      <c r="B400" s="74" t="s">
        <v>138</v>
      </c>
      <c r="C400" s="67">
        <f>SUBTOTAL(9,C401:C403)</f>
        <v>0</v>
      </c>
      <c r="D400" s="67">
        <f>SUBTOTAL(9,D401:D403)</f>
        <v>0</v>
      </c>
      <c r="E400" s="67">
        <f>SUBTOTAL(9,E401:E403)</f>
        <v>85.73</v>
      </c>
      <c r="F400" s="67">
        <f>SUBTOTAL(9,F401:F403)</f>
        <v>285</v>
      </c>
      <c r="G400" s="72" t="str">
        <f>IF(C400&lt;&gt;0,E400/C400,"-")</f>
        <v>-</v>
      </c>
      <c r="H400" s="72">
        <f>IF(F400&lt;&gt;0,E400/F400,"-")</f>
        <v>0.30080701754385969</v>
      </c>
    </row>
    <row r="401" spans="1:8" ht="30" hidden="1" customHeight="1" x14ac:dyDescent="0.25">
      <c r="A401" s="47"/>
      <c r="B401" s="37"/>
      <c r="C401" s="38"/>
      <c r="D401" s="75"/>
      <c r="E401" s="75"/>
      <c r="F401" s="44"/>
      <c r="G401" s="45"/>
      <c r="H401" s="45"/>
    </row>
    <row r="402" spans="1:8" ht="15" customHeight="1" x14ac:dyDescent="0.25">
      <c r="A402" s="33" t="s">
        <v>139</v>
      </c>
      <c r="B402" s="76" t="s">
        <v>138</v>
      </c>
      <c r="C402" s="34"/>
      <c r="D402" s="34">
        <v>0</v>
      </c>
      <c r="E402" s="34">
        <v>85.73</v>
      </c>
      <c r="F402" s="34">
        <v>285</v>
      </c>
      <c r="G402" s="35" t="str">
        <f>IF(C402&lt;&gt;0,0/C402,"-")</f>
        <v>-</v>
      </c>
      <c r="H402" s="35">
        <f>IF(F402&lt;&gt;0,E402/F402,"-")</f>
        <v>0.30080701754385969</v>
      </c>
    </row>
    <row r="403" spans="1:8" hidden="1" x14ac:dyDescent="0.25">
      <c r="A403" s="37"/>
      <c r="B403" s="37"/>
      <c r="C403" s="38"/>
      <c r="D403" s="34"/>
      <c r="E403" s="34"/>
      <c r="F403" s="34"/>
      <c r="G403" s="35"/>
      <c r="H403" s="35"/>
    </row>
    <row r="404" spans="1:8" hidden="1" x14ac:dyDescent="0.25">
      <c r="A404" s="37"/>
      <c r="B404" s="37"/>
      <c r="C404" s="38"/>
      <c r="D404" s="38"/>
      <c r="E404" s="38"/>
      <c r="F404" s="44"/>
      <c r="G404" s="45"/>
      <c r="H404" s="45"/>
    </row>
    <row r="405" spans="1:8" ht="20.100000000000001" hidden="1" customHeight="1" x14ac:dyDescent="0.25">
      <c r="A405" s="37"/>
      <c r="B405" s="37"/>
      <c r="C405" s="38"/>
      <c r="D405" s="38"/>
      <c r="E405" s="38"/>
      <c r="F405" s="44"/>
      <c r="G405" s="45"/>
      <c r="H405" s="45"/>
    </row>
    <row r="406" spans="1:8" ht="18" customHeight="1" x14ac:dyDescent="0.25">
      <c r="A406" s="63" t="s">
        <v>161</v>
      </c>
      <c r="B406" s="64" t="s">
        <v>162</v>
      </c>
      <c r="C406" s="65">
        <f>SUBTOTAL(9,C407:C434)</f>
        <v>168191.71000000002</v>
      </c>
      <c r="D406" s="65">
        <f>SUBTOTAL(9,D407:D434)</f>
        <v>189733.25</v>
      </c>
      <c r="E406" s="65">
        <f>SUBTOTAL(9,E407:E434)</f>
        <v>51423.929999999993</v>
      </c>
      <c r="F406" s="65">
        <f>SUBTOTAL(9,F407:F434)</f>
        <v>57744.1</v>
      </c>
      <c r="G406" s="66">
        <f>IF(C406&lt;&gt;0,E406/C406,"-")</f>
        <v>0.30574592528965894</v>
      </c>
      <c r="H406" s="66">
        <f>IF(F406&lt;&gt;0,E406/F406,"-")</f>
        <v>0.89054864479661111</v>
      </c>
    </row>
    <row r="407" spans="1:8" ht="30" hidden="1" customHeight="1" x14ac:dyDescent="0.25">
      <c r="A407" s="47"/>
      <c r="B407" s="37"/>
      <c r="C407" s="38"/>
      <c r="D407" s="67"/>
      <c r="E407" s="67"/>
      <c r="F407" s="44"/>
      <c r="G407" s="45"/>
      <c r="H407" s="45"/>
    </row>
    <row r="408" spans="1:8" ht="18" customHeight="1" x14ac:dyDescent="0.25">
      <c r="A408" s="68" t="s">
        <v>163</v>
      </c>
      <c r="B408" s="69" t="s">
        <v>164</v>
      </c>
      <c r="C408" s="70">
        <f>SUBTOTAL(9,C409:C414)</f>
        <v>0</v>
      </c>
      <c r="D408" s="70">
        <f>SUBTOTAL(9,D409:D414)</f>
        <v>0</v>
      </c>
      <c r="E408" s="70">
        <f>SUBTOTAL(9,E409:E414)</f>
        <v>16480.439999999999</v>
      </c>
      <c r="F408" s="70">
        <f>SUBTOTAL(9,F409:F414)</f>
        <v>16500</v>
      </c>
      <c r="G408" s="71" t="str">
        <f>IF(C408&lt;&gt;0,E408/C408,"-")</f>
        <v>-</v>
      </c>
      <c r="H408" s="71">
        <f>IF(F408&lt;&gt;0,E408/F408,"-")</f>
        <v>0.9988145454545454</v>
      </c>
    </row>
    <row r="409" spans="1:8" ht="22.5" hidden="1" customHeight="1" x14ac:dyDescent="0.25">
      <c r="A409" s="47"/>
      <c r="B409" s="37"/>
      <c r="C409" s="38"/>
      <c r="D409" s="67"/>
      <c r="E409" s="67"/>
      <c r="F409" s="67"/>
      <c r="G409" s="72"/>
      <c r="H409" s="72"/>
    </row>
    <row r="410" spans="1:8" ht="409.6" hidden="1" customHeight="1" x14ac:dyDescent="0.25">
      <c r="A410" s="73" t="s">
        <v>165</v>
      </c>
      <c r="B410" s="74" t="s">
        <v>166</v>
      </c>
      <c r="C410" s="67">
        <f>SUBTOTAL(9,C411:C413)</f>
        <v>0</v>
      </c>
      <c r="D410" s="67">
        <f>SUBTOTAL(9,D411:D413)</f>
        <v>0</v>
      </c>
      <c r="E410" s="67">
        <f>SUBTOTAL(9,E411:E413)</f>
        <v>16480.439999999999</v>
      </c>
      <c r="F410" s="67">
        <f>SUBTOTAL(9,F411:F413)</f>
        <v>16500</v>
      </c>
      <c r="G410" s="72" t="str">
        <f>IF(C410&lt;&gt;0,E410/C410,"-")</f>
        <v>-</v>
      </c>
      <c r="H410" s="72">
        <f>IF(F410&lt;&gt;0,E410/F410,"-")</f>
        <v>0.9988145454545454</v>
      </c>
    </row>
    <row r="411" spans="1:8" ht="30" hidden="1" customHeight="1" x14ac:dyDescent="0.25">
      <c r="A411" s="47"/>
      <c r="B411" s="37"/>
      <c r="C411" s="38"/>
      <c r="D411" s="75"/>
      <c r="E411" s="75"/>
      <c r="F411" s="44"/>
      <c r="G411" s="45"/>
      <c r="H411" s="45"/>
    </row>
    <row r="412" spans="1:8" ht="15" customHeight="1" x14ac:dyDescent="0.25">
      <c r="A412" s="33" t="s">
        <v>169</v>
      </c>
      <c r="B412" s="76" t="s">
        <v>170</v>
      </c>
      <c r="C412" s="34"/>
      <c r="D412" s="34">
        <v>0</v>
      </c>
      <c r="E412" s="34">
        <v>16480.439999999999</v>
      </c>
      <c r="F412" s="34">
        <v>16500</v>
      </c>
      <c r="G412" s="35" t="str">
        <f>IF(C412&lt;&gt;0,0/C412,"-")</f>
        <v>-</v>
      </c>
      <c r="H412" s="35">
        <f>IF(F412&lt;&gt;0,E412/F412,"-")</f>
        <v>0.9988145454545454</v>
      </c>
    </row>
    <row r="413" spans="1:8" hidden="1" x14ac:dyDescent="0.25">
      <c r="A413" s="37"/>
      <c r="B413" s="37"/>
      <c r="C413" s="38"/>
      <c r="D413" s="34"/>
      <c r="E413" s="34"/>
      <c r="F413" s="34"/>
      <c r="G413" s="35"/>
      <c r="H413" s="35"/>
    </row>
    <row r="414" spans="1:8" hidden="1" x14ac:dyDescent="0.25">
      <c r="A414" s="37"/>
      <c r="B414" s="37"/>
      <c r="C414" s="38"/>
      <c r="D414" s="38"/>
      <c r="E414" s="38"/>
      <c r="F414" s="44"/>
      <c r="G414" s="45"/>
      <c r="H414" s="45"/>
    </row>
    <row r="415" spans="1:8" ht="18" customHeight="1" x14ac:dyDescent="0.25">
      <c r="A415" s="68" t="s">
        <v>171</v>
      </c>
      <c r="B415" s="69" t="s">
        <v>172</v>
      </c>
      <c r="C415" s="70">
        <f>SUBTOTAL(9,C416:C426)</f>
        <v>152203.67000000001</v>
      </c>
      <c r="D415" s="70">
        <f>SUBTOTAL(9,D416:D426)</f>
        <v>189733.25</v>
      </c>
      <c r="E415" s="70">
        <f>SUBTOTAL(9,E416:E426)</f>
        <v>12434.49</v>
      </c>
      <c r="F415" s="70">
        <f>SUBTOTAL(9,F416:F426)</f>
        <v>7244.1</v>
      </c>
      <c r="G415" s="71">
        <f>IF(C415&lt;&gt;0,E415/C415,"-")</f>
        <v>8.169638747869877E-2</v>
      </c>
      <c r="H415" s="71">
        <f>IF(F415&lt;&gt;0,E415/F415,"-")</f>
        <v>1.7164989439681948</v>
      </c>
    </row>
    <row r="416" spans="1:8" ht="22.5" hidden="1" customHeight="1" x14ac:dyDescent="0.25">
      <c r="A416" s="47"/>
      <c r="B416" s="37"/>
      <c r="C416" s="38"/>
      <c r="D416" s="67"/>
      <c r="E416" s="67"/>
      <c r="F416" s="67"/>
      <c r="G416" s="72"/>
      <c r="H416" s="72"/>
    </row>
    <row r="417" spans="1:8" ht="409.6" hidden="1" customHeight="1" x14ac:dyDescent="0.25">
      <c r="A417" s="73" t="s">
        <v>173</v>
      </c>
      <c r="B417" s="74" t="s">
        <v>174</v>
      </c>
      <c r="C417" s="67">
        <f>SUBTOTAL(9,C418:C420)</f>
        <v>149598</v>
      </c>
      <c r="D417" s="67">
        <f>SUBTOTAL(9,D418:D420)</f>
        <v>163463.09</v>
      </c>
      <c r="E417" s="67">
        <f>SUBTOTAL(9,E418:E420)</f>
        <v>10200.89</v>
      </c>
      <c r="F417" s="67">
        <f>SUBTOTAL(9,F418:F420)</f>
        <v>4944.1000000000004</v>
      </c>
      <c r="G417" s="72">
        <f>IF(C417&lt;&gt;0,E417/C417,"-")</f>
        <v>6.8188678993034657E-2</v>
      </c>
      <c r="H417" s="72">
        <f>IF(F417&lt;&gt;0,E417/F417,"-")</f>
        <v>2.0632450799943363</v>
      </c>
    </row>
    <row r="418" spans="1:8" ht="30" hidden="1" customHeight="1" x14ac:dyDescent="0.25">
      <c r="A418" s="47"/>
      <c r="B418" s="37"/>
      <c r="C418" s="38"/>
      <c r="D418" s="75"/>
      <c r="E418" s="75"/>
      <c r="F418" s="44"/>
      <c r="G418" s="45"/>
      <c r="H418" s="45"/>
    </row>
    <row r="419" spans="1:8" ht="15" customHeight="1" x14ac:dyDescent="0.25">
      <c r="A419" s="33" t="s">
        <v>175</v>
      </c>
      <c r="B419" s="76" t="s">
        <v>176</v>
      </c>
      <c r="C419" s="34">
        <v>149598</v>
      </c>
      <c r="D419" s="34">
        <v>163463.09</v>
      </c>
      <c r="E419" s="34">
        <v>10200.89</v>
      </c>
      <c r="F419" s="34">
        <v>4944.1000000000004</v>
      </c>
      <c r="G419" s="35">
        <f>IF(C419&lt;&gt;0,0/C419,"-")</f>
        <v>0</v>
      </c>
      <c r="H419" s="35">
        <f>IF(F419&lt;&gt;0,E419/F419,"-")</f>
        <v>2.0632450799943363</v>
      </c>
    </row>
    <row r="420" spans="1:8" hidden="1" x14ac:dyDescent="0.25">
      <c r="A420" s="37"/>
      <c r="B420" s="37"/>
      <c r="C420" s="38"/>
      <c r="D420" s="34"/>
      <c r="E420" s="34"/>
      <c r="F420" s="34"/>
      <c r="G420" s="35"/>
      <c r="H420" s="35"/>
    </row>
    <row r="421" spans="1:8" ht="409.6" hidden="1" customHeight="1" x14ac:dyDescent="0.25">
      <c r="A421" s="73" t="s">
        <v>177</v>
      </c>
      <c r="B421" s="74" t="s">
        <v>178</v>
      </c>
      <c r="C421" s="67">
        <f>SUBTOTAL(9,C422:C425)</f>
        <v>2605.67</v>
      </c>
      <c r="D421" s="67">
        <f>SUBTOTAL(9,D422:D425)</f>
        <v>26270.16</v>
      </c>
      <c r="E421" s="67">
        <f>SUBTOTAL(9,E422:E425)</f>
        <v>2233.6</v>
      </c>
      <c r="F421" s="67">
        <f>SUBTOTAL(9,F422:F425)</f>
        <v>2300</v>
      </c>
      <c r="G421" s="72">
        <f>IF(C421&lt;&gt;0,E421/C421,"-")</f>
        <v>0.85720755122482883</v>
      </c>
      <c r="H421" s="72">
        <f>IF(F421&lt;&gt;0,E421/F421,"-")</f>
        <v>0.97113043478260863</v>
      </c>
    </row>
    <row r="422" spans="1:8" ht="30" hidden="1" customHeight="1" x14ac:dyDescent="0.25">
      <c r="A422" s="47"/>
      <c r="B422" s="37"/>
      <c r="C422" s="38"/>
      <c r="D422" s="75"/>
      <c r="E422" s="75"/>
      <c r="F422" s="44"/>
      <c r="G422" s="45"/>
      <c r="H422" s="45"/>
    </row>
    <row r="423" spans="1:8" ht="14.25" customHeight="1" x14ac:dyDescent="0.25">
      <c r="A423" s="33">
        <v>4221</v>
      </c>
      <c r="B423" s="76" t="s">
        <v>227</v>
      </c>
      <c r="C423" s="34">
        <v>2605.67</v>
      </c>
      <c r="D423" s="248"/>
      <c r="E423" s="248"/>
      <c r="F423" s="87"/>
      <c r="G423" s="88"/>
      <c r="H423" s="88"/>
    </row>
    <row r="424" spans="1:8" ht="15" customHeight="1" x14ac:dyDescent="0.25">
      <c r="A424" s="33" t="s">
        <v>183</v>
      </c>
      <c r="B424" s="76" t="s">
        <v>184</v>
      </c>
      <c r="C424" s="34">
        <v>0</v>
      </c>
      <c r="D424" s="34">
        <v>26270.16</v>
      </c>
      <c r="E424" s="34">
        <v>2233.6</v>
      </c>
      <c r="F424" s="34">
        <v>2300</v>
      </c>
      <c r="G424" s="35" t="str">
        <f>IF(C424&lt;&gt;0,0/C424,"-")</f>
        <v>-</v>
      </c>
      <c r="H424" s="35">
        <f>IF(F424&lt;&gt;0,E424/F424,"-")</f>
        <v>0.97113043478260863</v>
      </c>
    </row>
    <row r="425" spans="1:8" hidden="1" x14ac:dyDescent="0.25">
      <c r="A425" s="37"/>
      <c r="B425" s="37"/>
      <c r="C425" s="38"/>
      <c r="D425" s="34"/>
      <c r="E425" s="34"/>
      <c r="F425" s="34"/>
      <c r="G425" s="35"/>
      <c r="H425" s="35"/>
    </row>
    <row r="426" spans="1:8" hidden="1" x14ac:dyDescent="0.25">
      <c r="A426" s="37"/>
      <c r="B426" s="37"/>
      <c r="C426" s="38"/>
      <c r="D426" s="38"/>
      <c r="E426" s="38"/>
      <c r="F426" s="44"/>
      <c r="G426" s="45"/>
      <c r="H426" s="45"/>
    </row>
    <row r="427" spans="1:8" ht="18" customHeight="1" x14ac:dyDescent="0.25">
      <c r="A427" s="68" t="s">
        <v>195</v>
      </c>
      <c r="B427" s="69" t="s">
        <v>196</v>
      </c>
      <c r="C427" s="70">
        <f>SUBTOTAL(9,C428:C433)</f>
        <v>15988.04</v>
      </c>
      <c r="D427" s="70">
        <f>SUBTOTAL(9,D428:D433)</f>
        <v>0</v>
      </c>
      <c r="E427" s="70">
        <f>SUBTOTAL(9,E428:E433)</f>
        <v>22509</v>
      </c>
      <c r="F427" s="70">
        <f>SUBTOTAL(9,F428:F433)</f>
        <v>34000</v>
      </c>
      <c r="G427" s="71">
        <f>IF(C427&lt;&gt;0,E427/C427,"-")</f>
        <v>1.4078648789970503</v>
      </c>
      <c r="H427" s="71">
        <f>IF(F427&lt;&gt;0,E427/F427,"-")</f>
        <v>0.66202941176470587</v>
      </c>
    </row>
    <row r="428" spans="1:8" ht="22.5" hidden="1" customHeight="1" x14ac:dyDescent="0.25">
      <c r="A428" s="47"/>
      <c r="B428" s="37"/>
      <c r="C428" s="38"/>
      <c r="D428" s="67"/>
      <c r="E428" s="67"/>
      <c r="F428" s="67"/>
      <c r="G428" s="72"/>
      <c r="H428" s="72"/>
    </row>
    <row r="429" spans="1:8" ht="409.6" hidden="1" customHeight="1" x14ac:dyDescent="0.25">
      <c r="A429" s="73" t="s">
        <v>197</v>
      </c>
      <c r="B429" s="74" t="s">
        <v>198</v>
      </c>
      <c r="C429" s="67">
        <f>SUBTOTAL(9,C430:C432)</f>
        <v>15988.04</v>
      </c>
      <c r="D429" s="67">
        <f>SUBTOTAL(9,D430:D432)</f>
        <v>0</v>
      </c>
      <c r="E429" s="67">
        <f>SUBTOTAL(9,E430:E432)</f>
        <v>22509</v>
      </c>
      <c r="F429" s="67">
        <f>SUBTOTAL(9,F430:F432)</f>
        <v>34000</v>
      </c>
      <c r="G429" s="72">
        <f>IF(C429&lt;&gt;0,E429/C429,"-")</f>
        <v>1.4078648789970503</v>
      </c>
      <c r="H429" s="72">
        <f>IF(F429&lt;&gt;0,E429/F429,"-")</f>
        <v>0.66202941176470587</v>
      </c>
    </row>
    <row r="430" spans="1:8" ht="30" hidden="1" customHeight="1" x14ac:dyDescent="0.25">
      <c r="A430" s="47"/>
      <c r="B430" s="37"/>
      <c r="C430" s="38"/>
      <c r="D430" s="75"/>
      <c r="E430" s="75"/>
      <c r="F430" s="44"/>
      <c r="G430" s="45"/>
      <c r="H430" s="45"/>
    </row>
    <row r="431" spans="1:8" ht="15" customHeight="1" x14ac:dyDescent="0.25">
      <c r="A431" s="33" t="s">
        <v>199</v>
      </c>
      <c r="B431" s="76" t="s">
        <v>198</v>
      </c>
      <c r="C431" s="34">
        <v>15988.04</v>
      </c>
      <c r="D431" s="34">
        <v>0</v>
      </c>
      <c r="E431" s="34">
        <v>22509</v>
      </c>
      <c r="F431" s="34">
        <v>34000</v>
      </c>
      <c r="G431" s="35">
        <f>IF(C431&lt;&gt;0,0/C431,"-")</f>
        <v>0</v>
      </c>
      <c r="H431" s="35">
        <f>IF(F431&lt;&gt;0,E431/F431,"-")</f>
        <v>0.66202941176470587</v>
      </c>
    </row>
    <row r="432" spans="1:8" hidden="1" x14ac:dyDescent="0.25">
      <c r="A432" s="37"/>
      <c r="B432" s="37"/>
      <c r="C432" s="38"/>
      <c r="D432" s="34"/>
      <c r="E432" s="34"/>
      <c r="F432" s="34"/>
      <c r="G432" s="35"/>
      <c r="H432" s="35"/>
    </row>
    <row r="433" spans="1:8" hidden="1" x14ac:dyDescent="0.25">
      <c r="A433" s="37"/>
      <c r="B433" s="37"/>
      <c r="C433" s="38"/>
      <c r="D433" s="38"/>
      <c r="E433" s="38"/>
      <c r="F433" s="44"/>
      <c r="G433" s="45"/>
      <c r="H433" s="45"/>
    </row>
    <row r="434" spans="1:8" ht="20.100000000000001" hidden="1" customHeight="1" x14ac:dyDescent="0.25">
      <c r="A434" s="37"/>
      <c r="B434" s="37"/>
      <c r="C434" s="38"/>
      <c r="D434" s="38"/>
      <c r="E434" s="38"/>
      <c r="F434" s="44"/>
      <c r="G434" s="45"/>
      <c r="H434" s="45"/>
    </row>
    <row r="435" spans="1:8" ht="20.100000000000001" hidden="1" customHeight="1" x14ac:dyDescent="0.25">
      <c r="A435" s="37"/>
      <c r="B435" s="37"/>
      <c r="C435" s="38"/>
      <c r="D435" s="38"/>
      <c r="E435" s="38"/>
      <c r="F435" s="44"/>
      <c r="G435" s="45"/>
      <c r="H435" s="45"/>
    </row>
    <row r="436" spans="1:8" ht="20.100000000000001" hidden="1" customHeight="1" x14ac:dyDescent="0.25">
      <c r="A436" s="37"/>
      <c r="B436" s="37"/>
      <c r="C436" s="38"/>
      <c r="D436" s="38"/>
      <c r="E436" s="38"/>
      <c r="F436" s="44"/>
      <c r="G436" s="45"/>
      <c r="H436" s="45"/>
    </row>
    <row r="437" spans="1:8" ht="20.100000000000001" hidden="1" customHeight="1" x14ac:dyDescent="0.25">
      <c r="A437" s="37"/>
      <c r="B437" s="37"/>
      <c r="C437" s="38"/>
      <c r="D437" s="38"/>
      <c r="E437" s="38"/>
      <c r="F437" s="44"/>
      <c r="G437" s="45"/>
      <c r="H437" s="45"/>
    </row>
    <row r="438" spans="1:8" s="10" customFormat="1" ht="18" customHeight="1" x14ac:dyDescent="0.25">
      <c r="A438" s="49" t="s">
        <v>209</v>
      </c>
      <c r="B438" s="50" t="s">
        <v>210</v>
      </c>
      <c r="C438" s="51">
        <f>SUBTOTAL(9,C439:C492)</f>
        <v>28390.579999999998</v>
      </c>
      <c r="D438" s="51">
        <f>SUBTOTAL(9,D439:D492)</f>
        <v>13935.900000000001</v>
      </c>
      <c r="E438" s="51">
        <f>SUBTOTAL(9,E439:E492)</f>
        <v>31603.61</v>
      </c>
      <c r="F438" s="51">
        <f>SUBTOTAL(9,F439:F492)</f>
        <v>31079.11</v>
      </c>
      <c r="G438" s="52">
        <f>IF(C438&lt;&gt;0,E438/C438,"-")</f>
        <v>1.1131723973233376</v>
      </c>
      <c r="H438" s="52">
        <f>IF(F438&lt;&gt;0,E438/F438,"-")</f>
        <v>1.0168762876414414</v>
      </c>
    </row>
    <row r="439" spans="1:8" ht="30" hidden="1" customHeight="1" x14ac:dyDescent="0.25">
      <c r="A439" s="47"/>
      <c r="B439" s="37"/>
      <c r="C439" s="38"/>
      <c r="D439" s="13"/>
      <c r="E439" s="13"/>
      <c r="F439" s="44"/>
      <c r="G439" s="45"/>
      <c r="H439" s="45"/>
    </row>
    <row r="440" spans="1:8" ht="18" customHeight="1" x14ac:dyDescent="0.25">
      <c r="A440" s="53"/>
      <c r="B440" s="54"/>
      <c r="C440" s="55">
        <f>SUBTOTAL(9,C441:C491)</f>
        <v>28390.579999999998</v>
      </c>
      <c r="D440" s="55">
        <f>SUBTOTAL(9,D441:D491)</f>
        <v>13935.900000000001</v>
      </c>
      <c r="E440" s="55">
        <f>SUBTOTAL(9,E441:E491)</f>
        <v>31603.61</v>
      </c>
      <c r="F440" s="55">
        <f>SUBTOTAL(9,F441:F491)</f>
        <v>31079.11</v>
      </c>
      <c r="G440" s="56">
        <f>IF(C440&lt;&gt;0,E440/C440,"-")</f>
        <v>1.1131723973233376</v>
      </c>
      <c r="H440" s="56">
        <f>IF(F440&lt;&gt;0,E440/F440,"-")</f>
        <v>1.0168762876414414</v>
      </c>
    </row>
    <row r="441" spans="1:8" ht="30" hidden="1" customHeight="1" x14ac:dyDescent="0.25">
      <c r="A441" s="47"/>
      <c r="B441" s="37"/>
      <c r="C441" s="38"/>
      <c r="D441" s="57"/>
      <c r="E441" s="57"/>
      <c r="F441" s="44"/>
      <c r="G441" s="45"/>
      <c r="H441" s="45"/>
    </row>
    <row r="442" spans="1:8" ht="18" customHeight="1" x14ac:dyDescent="0.25">
      <c r="A442" s="58" t="s">
        <v>220</v>
      </c>
      <c r="B442" s="59" t="s">
        <v>221</v>
      </c>
      <c r="C442" s="60">
        <f>SUBTOTAL(9,C443:C465)</f>
        <v>28390.579999999998</v>
      </c>
      <c r="D442" s="60">
        <f>SUBTOTAL(9,D443:D465)</f>
        <v>13935.900000000001</v>
      </c>
      <c r="E442" s="60">
        <f>SUBTOTAL(9,E443:E465)</f>
        <v>22103.61</v>
      </c>
      <c r="F442" s="60">
        <f>SUBTOTAL(9,F443:F465)</f>
        <v>21579.11</v>
      </c>
      <c r="G442" s="61">
        <f>IF(C442&lt;&gt;0,E442/C442,"-")</f>
        <v>0.77855436556773416</v>
      </c>
      <c r="H442" s="61">
        <f>IF(F442&lt;&gt;0,E442/F442,"-")</f>
        <v>1.0243059143773769</v>
      </c>
    </row>
    <row r="443" spans="1:8" ht="30" hidden="1" customHeight="1" x14ac:dyDescent="0.25">
      <c r="A443" s="47"/>
      <c r="B443" s="37"/>
      <c r="C443" s="38"/>
      <c r="D443" s="62"/>
      <c r="E443" s="62"/>
      <c r="F443" s="44"/>
      <c r="G443" s="45"/>
      <c r="H443" s="45"/>
    </row>
    <row r="444" spans="1:8" ht="18" customHeight="1" x14ac:dyDescent="0.25">
      <c r="A444" s="63" t="s">
        <v>73</v>
      </c>
      <c r="B444" s="64" t="s">
        <v>74</v>
      </c>
      <c r="C444" s="65">
        <f>SUBTOTAL(9,C445:C464)</f>
        <v>28390.579999999998</v>
      </c>
      <c r="D444" s="65">
        <f>SUBTOTAL(9,D445:D464)</f>
        <v>13935.900000000001</v>
      </c>
      <c r="E444" s="65">
        <f>SUBTOTAL(9,E445:E464)</f>
        <v>22103.61</v>
      </c>
      <c r="F444" s="65">
        <f>SUBTOTAL(9,F445:F464)</f>
        <v>21579.11</v>
      </c>
      <c r="G444" s="66">
        <f>IF(C444&lt;&gt;0,E444/C444,"-")</f>
        <v>0.77855436556773416</v>
      </c>
      <c r="H444" s="66">
        <f>IF(F444&lt;&gt;0,E444/F444,"-")</f>
        <v>1.0243059143773769</v>
      </c>
    </row>
    <row r="445" spans="1:8" ht="30" hidden="1" customHeight="1" x14ac:dyDescent="0.25">
      <c r="A445" s="47"/>
      <c r="B445" s="37"/>
      <c r="C445" s="38"/>
      <c r="D445" s="67"/>
      <c r="E445" s="67"/>
      <c r="F445" s="44"/>
      <c r="G445" s="45"/>
      <c r="H445" s="45"/>
    </row>
    <row r="446" spans="1:8" ht="18" customHeight="1" x14ac:dyDescent="0.25">
      <c r="A446" s="68" t="s">
        <v>75</v>
      </c>
      <c r="B446" s="69" t="s">
        <v>76</v>
      </c>
      <c r="C446" s="70">
        <f>SUBTOTAL(9,C447:C456)</f>
        <v>23975.39</v>
      </c>
      <c r="D446" s="70">
        <f>SUBTOTAL(9,D447:D456)</f>
        <v>11679.61</v>
      </c>
      <c r="E446" s="70">
        <f>SUBTOTAL(9,E447:E456)</f>
        <v>19141.55</v>
      </c>
      <c r="F446" s="70">
        <f>SUBTOTAL(9,F447:F456)</f>
        <v>18479.11</v>
      </c>
      <c r="G446" s="71">
        <f>IF(C446&lt;&gt;0,E446/C446,"-")</f>
        <v>0.79838325883332861</v>
      </c>
      <c r="H446" s="71">
        <f>IF(F446&lt;&gt;0,E446/F446,"-")</f>
        <v>1.0358480467944613</v>
      </c>
    </row>
    <row r="447" spans="1:8" ht="22.5" hidden="1" customHeight="1" x14ac:dyDescent="0.25">
      <c r="A447" s="47"/>
      <c r="B447" s="37"/>
      <c r="C447" s="38"/>
      <c r="D447" s="67"/>
      <c r="E447" s="67"/>
      <c r="F447" s="67"/>
      <c r="G447" s="72"/>
      <c r="H447" s="72"/>
    </row>
    <row r="448" spans="1:8" ht="409.6" hidden="1" customHeight="1" x14ac:dyDescent="0.25">
      <c r="A448" s="73" t="s">
        <v>77</v>
      </c>
      <c r="B448" s="74" t="s">
        <v>78</v>
      </c>
      <c r="C448" s="67">
        <f>SUBTOTAL(9,C449:C451)</f>
        <v>22176.34</v>
      </c>
      <c r="D448" s="67">
        <f>SUBTOTAL(9,D449:D451)</f>
        <v>10883.27</v>
      </c>
      <c r="E448" s="67">
        <f>SUBTOTAL(9,E449:E451)</f>
        <v>16494.82</v>
      </c>
      <c r="F448" s="67">
        <f>SUBTOTAL(9,F449:F451)</f>
        <v>15479.11</v>
      </c>
      <c r="G448" s="72">
        <f>IF(C448&lt;&gt;0,E448/C448,"-")</f>
        <v>0.74380262928869234</v>
      </c>
      <c r="H448" s="72">
        <f>IF(F448&lt;&gt;0,E448/F448,"-")</f>
        <v>1.0656181137029195</v>
      </c>
    </row>
    <row r="449" spans="1:8" ht="30" hidden="1" customHeight="1" x14ac:dyDescent="0.25">
      <c r="A449" s="47"/>
      <c r="B449" s="37"/>
      <c r="C449" s="38"/>
      <c r="D449" s="75"/>
      <c r="E449" s="75"/>
      <c r="F449" s="44"/>
      <c r="G449" s="45"/>
      <c r="H449" s="45"/>
    </row>
    <row r="450" spans="1:8" ht="15" customHeight="1" x14ac:dyDescent="0.25">
      <c r="A450" s="33" t="s">
        <v>79</v>
      </c>
      <c r="B450" s="76" t="s">
        <v>80</v>
      </c>
      <c r="C450" s="34">
        <v>22176.34</v>
      </c>
      <c r="D450" s="34">
        <v>10883.27</v>
      </c>
      <c r="E450" s="34">
        <v>16494.82</v>
      </c>
      <c r="F450" s="34">
        <v>15479.11</v>
      </c>
      <c r="G450" s="35">
        <f>IF(C450&lt;&gt;0,0/C450,"-")</f>
        <v>0</v>
      </c>
      <c r="H450" s="35">
        <f>IF(F450&lt;&gt;0,E450/F450,"-")</f>
        <v>1.0656181137029195</v>
      </c>
    </row>
    <row r="451" spans="1:8" hidden="1" x14ac:dyDescent="0.25">
      <c r="A451" s="37"/>
      <c r="B451" s="37"/>
      <c r="C451" s="38"/>
      <c r="D451" s="34"/>
      <c r="E451" s="34"/>
      <c r="F451" s="34"/>
      <c r="G451" s="35"/>
      <c r="H451" s="35"/>
    </row>
    <row r="452" spans="1:8" ht="409.6" hidden="1" customHeight="1" x14ac:dyDescent="0.25">
      <c r="A452" s="73" t="s">
        <v>88</v>
      </c>
      <c r="B452" s="74" t="s">
        <v>89</v>
      </c>
      <c r="C452" s="67">
        <f>SUBTOTAL(9,C453:C455)</f>
        <v>1799.05</v>
      </c>
      <c r="D452" s="67">
        <f>SUBTOTAL(9,D453:D455)</f>
        <v>796.34</v>
      </c>
      <c r="E452" s="67">
        <f>SUBTOTAL(9,E453:E455)</f>
        <v>2646.73</v>
      </c>
      <c r="F452" s="67">
        <f>SUBTOTAL(9,F453:F455)</f>
        <v>3000</v>
      </c>
      <c r="G452" s="72">
        <f>IF(C452&lt;&gt;0,E452/C452,"-")</f>
        <v>1.4711820127289403</v>
      </c>
      <c r="H452" s="72">
        <f>IF(F452&lt;&gt;0,E452/F452,"-")</f>
        <v>0.88224333333333338</v>
      </c>
    </row>
    <row r="453" spans="1:8" ht="30" hidden="1" customHeight="1" x14ac:dyDescent="0.25">
      <c r="A453" s="47"/>
      <c r="B453" s="37"/>
      <c r="C453" s="38"/>
      <c r="D453" s="75"/>
      <c r="E453" s="75"/>
      <c r="F453" s="44"/>
      <c r="G453" s="45"/>
      <c r="H453" s="45"/>
    </row>
    <row r="454" spans="1:8" ht="15" customHeight="1" x14ac:dyDescent="0.25">
      <c r="A454" s="33" t="s">
        <v>90</v>
      </c>
      <c r="B454" s="76" t="s">
        <v>91</v>
      </c>
      <c r="C454" s="34">
        <v>1799.05</v>
      </c>
      <c r="D454" s="34">
        <v>796.34</v>
      </c>
      <c r="E454" s="34">
        <v>2646.73</v>
      </c>
      <c r="F454" s="34">
        <v>3000</v>
      </c>
      <c r="G454" s="35">
        <f>IF(C454&lt;&gt;0,0/C454,"-")</f>
        <v>0</v>
      </c>
      <c r="H454" s="35">
        <f>IF(F454&lt;&gt;0,E454/F454,"-")</f>
        <v>0.88224333333333338</v>
      </c>
    </row>
    <row r="455" spans="1:8" hidden="1" x14ac:dyDescent="0.25">
      <c r="A455" s="37"/>
      <c r="B455" s="37"/>
      <c r="C455" s="38"/>
      <c r="D455" s="34"/>
      <c r="E455" s="34"/>
      <c r="F455" s="34"/>
      <c r="G455" s="35"/>
      <c r="H455" s="35"/>
    </row>
    <row r="456" spans="1:8" hidden="1" x14ac:dyDescent="0.25">
      <c r="A456" s="37"/>
      <c r="B456" s="37"/>
      <c r="C456" s="38"/>
      <c r="D456" s="38"/>
      <c r="E456" s="38"/>
      <c r="F456" s="44"/>
      <c r="G456" s="45"/>
      <c r="H456" s="45"/>
    </row>
    <row r="457" spans="1:8" ht="18" customHeight="1" x14ac:dyDescent="0.25">
      <c r="A457" s="68" t="s">
        <v>92</v>
      </c>
      <c r="B457" s="69" t="s">
        <v>93</v>
      </c>
      <c r="C457" s="70">
        <f>SUBTOTAL(9,C458:C463)</f>
        <v>4415.1899999999996</v>
      </c>
      <c r="D457" s="70">
        <f>SUBTOTAL(9,D458:D463)</f>
        <v>2256.29</v>
      </c>
      <c r="E457" s="70">
        <f>SUBTOTAL(9,E458:E463)</f>
        <v>2962.06</v>
      </c>
      <c r="F457" s="70">
        <f>SUBTOTAL(9,F458:F463)</f>
        <v>3100</v>
      </c>
      <c r="G457" s="71">
        <f>IF(C457&lt;&gt;0,E457/C457,"-")</f>
        <v>0.67087939590368706</v>
      </c>
      <c r="H457" s="71">
        <f>IF(F457&lt;&gt;0,E457/F457,"-")</f>
        <v>0.95550322580645164</v>
      </c>
    </row>
    <row r="458" spans="1:8" ht="22.5" hidden="1" customHeight="1" x14ac:dyDescent="0.25">
      <c r="A458" s="47"/>
      <c r="B458" s="37"/>
      <c r="C458" s="38"/>
      <c r="D458" s="67"/>
      <c r="E458" s="67"/>
      <c r="F458" s="67"/>
      <c r="G458" s="72"/>
      <c r="H458" s="72"/>
    </row>
    <row r="459" spans="1:8" ht="409.6" hidden="1" customHeight="1" x14ac:dyDescent="0.25">
      <c r="A459" s="73" t="s">
        <v>94</v>
      </c>
      <c r="B459" s="74" t="s">
        <v>95</v>
      </c>
      <c r="C459" s="67">
        <f>SUBTOTAL(9,C460:C462)</f>
        <v>4415.1899999999996</v>
      </c>
      <c r="D459" s="67">
        <f>SUBTOTAL(9,D460:D462)</f>
        <v>2256.29</v>
      </c>
      <c r="E459" s="67">
        <f>SUBTOTAL(9,E460:E462)</f>
        <v>2962.06</v>
      </c>
      <c r="F459" s="67">
        <f>SUBTOTAL(9,F460:F462)</f>
        <v>3100</v>
      </c>
      <c r="G459" s="72">
        <f>IF(C459&lt;&gt;0,E459/C459,"-")</f>
        <v>0.67087939590368706</v>
      </c>
      <c r="H459" s="72">
        <f>IF(F459&lt;&gt;0,E459/F459,"-")</f>
        <v>0.95550322580645164</v>
      </c>
    </row>
    <row r="460" spans="1:8" ht="30" hidden="1" customHeight="1" x14ac:dyDescent="0.25">
      <c r="A460" s="47"/>
      <c r="B460" s="37"/>
      <c r="C460" s="38"/>
      <c r="D460" s="75"/>
      <c r="E460" s="75"/>
      <c r="F460" s="44"/>
      <c r="G460" s="45"/>
      <c r="H460" s="45"/>
    </row>
    <row r="461" spans="1:8" ht="15" customHeight="1" x14ac:dyDescent="0.25">
      <c r="A461" s="33" t="s">
        <v>98</v>
      </c>
      <c r="B461" s="76" t="s">
        <v>99</v>
      </c>
      <c r="C461" s="34">
        <v>4415.1899999999996</v>
      </c>
      <c r="D461" s="34">
        <v>2256.29</v>
      </c>
      <c r="E461" s="34">
        <v>2962.06</v>
      </c>
      <c r="F461" s="34">
        <v>3100</v>
      </c>
      <c r="G461" s="35">
        <f>IF(C461&lt;&gt;0,0/C461,"-")</f>
        <v>0</v>
      </c>
      <c r="H461" s="35">
        <f>IF(F461&lt;&gt;0,E461/F461,"-")</f>
        <v>0.95550322580645164</v>
      </c>
    </row>
    <row r="462" spans="1:8" hidden="1" x14ac:dyDescent="0.25">
      <c r="A462" s="37"/>
      <c r="B462" s="37"/>
      <c r="C462" s="38"/>
      <c r="D462" s="34"/>
      <c r="E462" s="34"/>
      <c r="F462" s="34"/>
      <c r="G462" s="35"/>
      <c r="H462" s="35"/>
    </row>
    <row r="463" spans="1:8" hidden="1" x14ac:dyDescent="0.25">
      <c r="A463" s="37"/>
      <c r="B463" s="37"/>
      <c r="C463" s="38"/>
      <c r="D463" s="38"/>
      <c r="E463" s="38"/>
      <c r="F463" s="44"/>
      <c r="G463" s="45"/>
      <c r="H463" s="45"/>
    </row>
    <row r="464" spans="1:8" ht="20.100000000000001" hidden="1" customHeight="1" x14ac:dyDescent="0.25">
      <c r="A464" s="37"/>
      <c r="B464" s="37"/>
      <c r="C464" s="38"/>
      <c r="D464" s="38"/>
      <c r="E464" s="38"/>
      <c r="F464" s="44"/>
      <c r="G464" s="45"/>
      <c r="H464" s="45"/>
    </row>
    <row r="465" spans="1:8" ht="20.100000000000001" hidden="1" customHeight="1" x14ac:dyDescent="0.25">
      <c r="A465" s="37"/>
      <c r="B465" s="37"/>
      <c r="C465" s="38"/>
      <c r="D465" s="38"/>
      <c r="E465" s="38"/>
      <c r="F465" s="44"/>
      <c r="G465" s="45"/>
      <c r="H465" s="45"/>
    </row>
    <row r="466" spans="1:8" ht="18" customHeight="1" x14ac:dyDescent="0.25">
      <c r="A466" s="58" t="s">
        <v>222</v>
      </c>
      <c r="B466" s="59" t="s">
        <v>223</v>
      </c>
      <c r="C466" s="60">
        <f>SUBTOTAL(9,C467:C490)</f>
        <v>0</v>
      </c>
      <c r="D466" s="60">
        <f>SUBTOTAL(9,D467:D490)</f>
        <v>0</v>
      </c>
      <c r="E466" s="60">
        <f>SUBTOTAL(9,E467:E490)</f>
        <v>9500</v>
      </c>
      <c r="F466" s="60">
        <f>SUBTOTAL(9,F467:F490)</f>
        <v>9500</v>
      </c>
      <c r="G466" s="61" t="str">
        <f>IF(C466&lt;&gt;0,E466/C466,"-")</f>
        <v>-</v>
      </c>
      <c r="H466" s="61">
        <f>IF(F466&lt;&gt;0,E466/F466,"-")</f>
        <v>1</v>
      </c>
    </row>
    <row r="467" spans="1:8" ht="30" hidden="1" customHeight="1" x14ac:dyDescent="0.25">
      <c r="A467" s="47"/>
      <c r="B467" s="37"/>
      <c r="C467" s="38"/>
      <c r="D467" s="62"/>
      <c r="E467" s="62"/>
      <c r="F467" s="44"/>
      <c r="G467" s="45"/>
      <c r="H467" s="45"/>
    </row>
    <row r="468" spans="1:8" ht="18" customHeight="1" x14ac:dyDescent="0.25">
      <c r="A468" s="63" t="s">
        <v>73</v>
      </c>
      <c r="B468" s="64" t="s">
        <v>74</v>
      </c>
      <c r="C468" s="65">
        <f>SUBTOTAL(9,C469:C489)</f>
        <v>0</v>
      </c>
      <c r="D468" s="65">
        <f>SUBTOTAL(9,D469:D489)</f>
        <v>0</v>
      </c>
      <c r="E468" s="65">
        <f>SUBTOTAL(9,E469:E489)</f>
        <v>9500</v>
      </c>
      <c r="F468" s="65">
        <f>SUBTOTAL(9,F469:F489)</f>
        <v>9500</v>
      </c>
      <c r="G468" s="66" t="str">
        <f>IF(C468&lt;&gt;0,E468/C468,"-")</f>
        <v>-</v>
      </c>
      <c r="H468" s="66">
        <f>IF(F468&lt;&gt;0,E468/F468,"-")</f>
        <v>1</v>
      </c>
    </row>
    <row r="469" spans="1:8" ht="30" hidden="1" customHeight="1" x14ac:dyDescent="0.25">
      <c r="A469" s="47"/>
      <c r="B469" s="37"/>
      <c r="C469" s="38"/>
      <c r="D469" s="67"/>
      <c r="E469" s="67"/>
      <c r="F469" s="44"/>
      <c r="G469" s="45"/>
      <c r="H469" s="45"/>
    </row>
    <row r="470" spans="1:8" ht="18" customHeight="1" x14ac:dyDescent="0.25">
      <c r="A470" s="68" t="s">
        <v>92</v>
      </c>
      <c r="B470" s="69" t="s">
        <v>93</v>
      </c>
      <c r="C470" s="70">
        <f>SUBTOTAL(9,C471:C488)</f>
        <v>0</v>
      </c>
      <c r="D470" s="70">
        <f>SUBTOTAL(9,D471:D488)</f>
        <v>0</v>
      </c>
      <c r="E470" s="70">
        <f>SUBTOTAL(9,E471:E488)</f>
        <v>9500</v>
      </c>
      <c r="F470" s="70">
        <f>SUBTOTAL(9,F471:F488)</f>
        <v>9500</v>
      </c>
      <c r="G470" s="71" t="str">
        <f>IF(C470&lt;&gt;0,E470/C470,"-")</f>
        <v>-</v>
      </c>
      <c r="H470" s="71">
        <f>IF(F470&lt;&gt;0,E470/F470,"-")</f>
        <v>1</v>
      </c>
    </row>
    <row r="471" spans="1:8" ht="22.5" hidden="1" customHeight="1" x14ac:dyDescent="0.25">
      <c r="A471" s="47"/>
      <c r="B471" s="37"/>
      <c r="C471" s="38"/>
      <c r="D471" s="67"/>
      <c r="E471" s="67"/>
      <c r="F471" s="67"/>
      <c r="G471" s="72"/>
      <c r="H471" s="72"/>
    </row>
    <row r="472" spans="1:8" ht="409.6" hidden="1" customHeight="1" x14ac:dyDescent="0.25">
      <c r="A472" s="73" t="s">
        <v>94</v>
      </c>
      <c r="B472" s="74" t="s">
        <v>95</v>
      </c>
      <c r="C472" s="67">
        <f>SUBTOTAL(9,C473:C475)</f>
        <v>0</v>
      </c>
      <c r="D472" s="67">
        <f>SUBTOTAL(9,D473:D475)</f>
        <v>0</v>
      </c>
      <c r="E472" s="67">
        <f>SUBTOTAL(9,E473:E475)</f>
        <v>1748.79</v>
      </c>
      <c r="F472" s="67">
        <f>SUBTOTAL(9,F473:F475)</f>
        <v>1748.79</v>
      </c>
      <c r="G472" s="72" t="str">
        <f>IF(C472&lt;&gt;0,E472/C472,"-")</f>
        <v>-</v>
      </c>
      <c r="H472" s="72">
        <f>IF(F472&lt;&gt;0,E472/F472,"-")</f>
        <v>1</v>
      </c>
    </row>
    <row r="473" spans="1:8" ht="30" hidden="1" customHeight="1" x14ac:dyDescent="0.25">
      <c r="A473" s="47"/>
      <c r="B473" s="37"/>
      <c r="C473" s="38"/>
      <c r="D473" s="75"/>
      <c r="E473" s="75"/>
      <c r="F473" s="44"/>
      <c r="G473" s="45"/>
      <c r="H473" s="45"/>
    </row>
    <row r="474" spans="1:8" ht="15" customHeight="1" x14ac:dyDescent="0.25">
      <c r="A474" s="33" t="s">
        <v>96</v>
      </c>
      <c r="B474" s="76" t="s">
        <v>97</v>
      </c>
      <c r="C474" s="34">
        <v>0</v>
      </c>
      <c r="D474" s="34">
        <v>0</v>
      </c>
      <c r="E474" s="34">
        <v>1748.79</v>
      </c>
      <c r="F474" s="34">
        <v>1748.79</v>
      </c>
      <c r="G474" s="35" t="str">
        <f>IF(C474&lt;&gt;0,0/C474,"-")</f>
        <v>-</v>
      </c>
      <c r="H474" s="35">
        <f>IF(F474&lt;&gt;0,E474/F474,"-")</f>
        <v>1</v>
      </c>
    </row>
    <row r="475" spans="1:8" hidden="1" x14ac:dyDescent="0.25">
      <c r="A475" s="37"/>
      <c r="B475" s="37"/>
      <c r="C475" s="38"/>
      <c r="D475" s="34"/>
      <c r="E475" s="34"/>
      <c r="F475" s="34"/>
      <c r="G475" s="35"/>
      <c r="H475" s="35"/>
    </row>
    <row r="476" spans="1:8" ht="409.6" hidden="1" customHeight="1" x14ac:dyDescent="0.25">
      <c r="A476" s="73" t="s">
        <v>118</v>
      </c>
      <c r="B476" s="74" t="s">
        <v>119</v>
      </c>
      <c r="C476" s="67">
        <f>SUBTOTAL(9,C477:C483)</f>
        <v>0</v>
      </c>
      <c r="D476" s="67">
        <f>SUBTOTAL(9,D477:D483)</f>
        <v>0</v>
      </c>
      <c r="E476" s="67">
        <f>SUBTOTAL(9,E477:E483)</f>
        <v>7480.4999999999991</v>
      </c>
      <c r="F476" s="67">
        <f>SUBTOTAL(9,F477:F483)</f>
        <v>7480.4999999999991</v>
      </c>
      <c r="G476" s="72" t="str">
        <f>IF(C476&lt;&gt;0,E476/C476,"-")</f>
        <v>-</v>
      </c>
      <c r="H476" s="72">
        <f>IF(F476&lt;&gt;0,E476/F476,"-")</f>
        <v>1</v>
      </c>
    </row>
    <row r="477" spans="1:8" ht="30" hidden="1" customHeight="1" x14ac:dyDescent="0.25">
      <c r="A477" s="47"/>
      <c r="B477" s="37"/>
      <c r="C477" s="38"/>
      <c r="D477" s="75"/>
      <c r="E477" s="75"/>
      <c r="F477" s="44"/>
      <c r="G477" s="45"/>
      <c r="H477" s="45"/>
    </row>
    <row r="478" spans="1:8" ht="15" customHeight="1" x14ac:dyDescent="0.25">
      <c r="A478" s="33" t="s">
        <v>120</v>
      </c>
      <c r="B478" s="76" t="s">
        <v>121</v>
      </c>
      <c r="C478" s="34">
        <v>0</v>
      </c>
      <c r="D478" s="34">
        <v>0</v>
      </c>
      <c r="E478" s="34">
        <v>3930</v>
      </c>
      <c r="F478" s="34">
        <v>3930</v>
      </c>
      <c r="G478" s="35" t="str">
        <f>IF(C478&lt;&gt;0,0/C478,"-")</f>
        <v>-</v>
      </c>
      <c r="H478" s="35">
        <f>IF(F478&lt;&gt;0,E478/F478,"-")</f>
        <v>1</v>
      </c>
    </row>
    <row r="479" spans="1:8" ht="15" customHeight="1" x14ac:dyDescent="0.25">
      <c r="A479" s="33" t="s">
        <v>122</v>
      </c>
      <c r="B479" s="76" t="s">
        <v>123</v>
      </c>
      <c r="C479" s="34">
        <v>0</v>
      </c>
      <c r="D479" s="34">
        <v>0</v>
      </c>
      <c r="E479" s="34">
        <v>1141.31</v>
      </c>
      <c r="F479" s="34">
        <v>1141.31</v>
      </c>
      <c r="G479" s="35" t="str">
        <f>IF(C479&lt;&gt;0,0/C479,"-")</f>
        <v>-</v>
      </c>
      <c r="H479" s="35">
        <f>IF(F479&lt;&gt;0,E479/F479,"-")</f>
        <v>1</v>
      </c>
    </row>
    <row r="480" spans="1:8" ht="15" customHeight="1" x14ac:dyDescent="0.25">
      <c r="A480" s="33" t="s">
        <v>124</v>
      </c>
      <c r="B480" s="76" t="s">
        <v>125</v>
      </c>
      <c r="C480" s="34">
        <v>0</v>
      </c>
      <c r="D480" s="34">
        <v>0</v>
      </c>
      <c r="E480" s="34">
        <v>2070.75</v>
      </c>
      <c r="F480" s="34">
        <v>2070.75</v>
      </c>
      <c r="G480" s="35" t="str">
        <f>IF(C480&lt;&gt;0,0/C480,"-")</f>
        <v>-</v>
      </c>
      <c r="H480" s="35">
        <f>IF(F480&lt;&gt;0,E480/F480,"-")</f>
        <v>1</v>
      </c>
    </row>
    <row r="481" spans="1:8" ht="15" customHeight="1" x14ac:dyDescent="0.25">
      <c r="A481" s="33" t="s">
        <v>131</v>
      </c>
      <c r="B481" s="76" t="s">
        <v>132</v>
      </c>
      <c r="C481" s="34">
        <v>0</v>
      </c>
      <c r="D481" s="34">
        <v>0</v>
      </c>
      <c r="E481" s="34">
        <v>213.44</v>
      </c>
      <c r="F481" s="34">
        <v>213.44</v>
      </c>
      <c r="G481" s="35" t="str">
        <f>IF(C481&lt;&gt;0,0/C481,"-")</f>
        <v>-</v>
      </c>
      <c r="H481" s="35">
        <f>IF(F481&lt;&gt;0,E481/F481,"-")</f>
        <v>1</v>
      </c>
    </row>
    <row r="482" spans="1:8" ht="15" customHeight="1" x14ac:dyDescent="0.25">
      <c r="A482" s="33" t="s">
        <v>135</v>
      </c>
      <c r="B482" s="76" t="s">
        <v>136</v>
      </c>
      <c r="C482" s="34">
        <v>0</v>
      </c>
      <c r="D482" s="34">
        <v>0</v>
      </c>
      <c r="E482" s="34">
        <v>125</v>
      </c>
      <c r="F482" s="34">
        <v>125</v>
      </c>
      <c r="G482" s="35" t="str">
        <f>IF(C482&lt;&gt;0,0/C482,"-")</f>
        <v>-</v>
      </c>
      <c r="H482" s="35">
        <f>IF(F482&lt;&gt;0,E482/F482,"-")</f>
        <v>1</v>
      </c>
    </row>
    <row r="483" spans="1:8" hidden="1" x14ac:dyDescent="0.25">
      <c r="A483" s="37"/>
      <c r="B483" s="37"/>
      <c r="C483" s="38"/>
      <c r="D483" s="34"/>
      <c r="E483" s="34"/>
      <c r="F483" s="34"/>
      <c r="G483" s="35"/>
      <c r="H483" s="35"/>
    </row>
    <row r="484" spans="1:8" ht="409.6" hidden="1" customHeight="1" x14ac:dyDescent="0.25">
      <c r="A484" s="73" t="s">
        <v>140</v>
      </c>
      <c r="B484" s="74" t="s">
        <v>141</v>
      </c>
      <c r="C484" s="67">
        <f>SUBTOTAL(9,C485:C487)</f>
        <v>0</v>
      </c>
      <c r="D484" s="67">
        <f>SUBTOTAL(9,D485:D487)</f>
        <v>0</v>
      </c>
      <c r="E484" s="67">
        <f>SUBTOTAL(9,E485:E487)</f>
        <v>270.70999999999998</v>
      </c>
      <c r="F484" s="67">
        <f>SUBTOTAL(9,F485:F487)</f>
        <v>270.70999999999998</v>
      </c>
      <c r="G484" s="72" t="str">
        <f>IF(C484&lt;&gt;0,E484/C484,"-")</f>
        <v>-</v>
      </c>
      <c r="H484" s="72">
        <f>IF(F484&lt;&gt;0,E484/F484,"-")</f>
        <v>1</v>
      </c>
    </row>
    <row r="485" spans="1:8" ht="30" hidden="1" customHeight="1" x14ac:dyDescent="0.25">
      <c r="A485" s="47"/>
      <c r="B485" s="37"/>
      <c r="C485" s="38"/>
      <c r="D485" s="75"/>
      <c r="E485" s="75"/>
      <c r="F485" s="44"/>
      <c r="G485" s="45"/>
      <c r="H485" s="45"/>
    </row>
    <row r="486" spans="1:8" ht="15" customHeight="1" x14ac:dyDescent="0.25">
      <c r="A486" s="33" t="s">
        <v>144</v>
      </c>
      <c r="B486" s="76" t="s">
        <v>145</v>
      </c>
      <c r="C486" s="34">
        <v>0</v>
      </c>
      <c r="D486" s="34">
        <v>0</v>
      </c>
      <c r="E486" s="34">
        <v>270.70999999999998</v>
      </c>
      <c r="F486" s="34">
        <v>270.70999999999998</v>
      </c>
      <c r="G486" s="35" t="str">
        <f>IF(C486&lt;&gt;0,0/C486,"-")</f>
        <v>-</v>
      </c>
      <c r="H486" s="35">
        <f>IF(F486&lt;&gt;0,E486/F486,"-")</f>
        <v>1</v>
      </c>
    </row>
    <row r="487" spans="1:8" hidden="1" x14ac:dyDescent="0.25">
      <c r="A487" s="37"/>
      <c r="B487" s="37"/>
      <c r="C487" s="38"/>
      <c r="D487" s="34"/>
      <c r="E487" s="34"/>
      <c r="F487" s="34"/>
      <c r="G487" s="35"/>
      <c r="H487" s="35"/>
    </row>
    <row r="488" spans="1:8" hidden="1" x14ac:dyDescent="0.25">
      <c r="A488" s="37"/>
      <c r="B488" s="37"/>
      <c r="C488" s="38"/>
      <c r="D488" s="38"/>
      <c r="E488" s="38"/>
      <c r="F488" s="44"/>
      <c r="G488" s="45"/>
      <c r="H488" s="45"/>
    </row>
    <row r="489" spans="1:8" ht="20.100000000000001" hidden="1" customHeight="1" x14ac:dyDescent="0.25">
      <c r="A489" s="37"/>
      <c r="B489" s="37"/>
      <c r="C489" s="38"/>
      <c r="D489" s="38"/>
      <c r="E489" s="38"/>
      <c r="F489" s="44"/>
      <c r="G489" s="45"/>
      <c r="H489" s="45"/>
    </row>
    <row r="490" spans="1:8" ht="20.100000000000001" hidden="1" customHeight="1" x14ac:dyDescent="0.25">
      <c r="A490" s="37"/>
      <c r="B490" s="37"/>
      <c r="C490" s="38"/>
      <c r="D490" s="38"/>
      <c r="E490" s="38"/>
      <c r="F490" s="44"/>
      <c r="G490" s="45"/>
      <c r="H490" s="45"/>
    </row>
    <row r="491" spans="1:8" ht="20.100000000000001" hidden="1" customHeight="1" x14ac:dyDescent="0.25">
      <c r="A491" s="37"/>
      <c r="B491" s="37"/>
      <c r="C491" s="38"/>
      <c r="D491" s="38"/>
      <c r="E491" s="38"/>
      <c r="F491" s="44"/>
      <c r="G491" s="45"/>
      <c r="H491" s="45"/>
    </row>
    <row r="492" spans="1:8" ht="20.100000000000001" hidden="1" customHeight="1" x14ac:dyDescent="0.25">
      <c r="A492" s="37"/>
      <c r="B492" s="37"/>
      <c r="C492" s="38"/>
      <c r="D492" s="38"/>
      <c r="E492" s="38"/>
      <c r="F492" s="44"/>
      <c r="G492" s="45"/>
      <c r="H492" s="45"/>
    </row>
    <row r="493" spans="1:8" s="10" customFormat="1" ht="18" customHeight="1" x14ac:dyDescent="0.25">
      <c r="A493" s="49" t="s">
        <v>211</v>
      </c>
      <c r="B493" s="50" t="s">
        <v>212</v>
      </c>
      <c r="C493" s="51">
        <v>0</v>
      </c>
      <c r="D493" s="51">
        <f>SUBTOTAL(9,D494:D516)</f>
        <v>0</v>
      </c>
      <c r="E493" s="51">
        <f>SUBTOTAL(9,E494:E516)</f>
        <v>5791.8000000000011</v>
      </c>
      <c r="F493" s="51">
        <f>SUBTOTAL(9,F494:F516)</f>
        <v>6000</v>
      </c>
      <c r="G493" s="52" t="str">
        <f>IF(C493&lt;&gt;0,E493/C493,"-")</f>
        <v>-</v>
      </c>
      <c r="H493" s="52">
        <f>IF(F493&lt;&gt;0,E493/F493,"-")</f>
        <v>0.96530000000000016</v>
      </c>
    </row>
    <row r="494" spans="1:8" ht="30" hidden="1" customHeight="1" x14ac:dyDescent="0.25">
      <c r="A494" s="47"/>
      <c r="B494" s="37"/>
      <c r="C494" s="38"/>
      <c r="D494" s="13"/>
      <c r="E494" s="13"/>
      <c r="F494" s="44"/>
      <c r="G494" s="45"/>
      <c r="H494" s="45"/>
    </row>
    <row r="495" spans="1:8" ht="18" customHeight="1" x14ac:dyDescent="0.25">
      <c r="A495" s="53"/>
      <c r="B495" s="54"/>
      <c r="C495" s="55">
        <f>SUBTOTAL(9,C496:C515)</f>
        <v>0</v>
      </c>
      <c r="D495" s="55">
        <f>SUBTOTAL(9,D496:D515)</f>
        <v>0</v>
      </c>
      <c r="E495" s="55">
        <f>SUBTOTAL(9,E496:E515)</f>
        <v>5791.8000000000011</v>
      </c>
      <c r="F495" s="55">
        <f>SUBTOTAL(9,F496:F515)</f>
        <v>6000</v>
      </c>
      <c r="G495" s="56" t="str">
        <f>IF(C495&lt;&gt;0,E495/C495,"-")</f>
        <v>-</v>
      </c>
      <c r="H495" s="56">
        <f>IF(F495&lt;&gt;0,E495/F495,"-")</f>
        <v>0.96530000000000016</v>
      </c>
    </row>
    <row r="496" spans="1:8" ht="30" hidden="1" customHeight="1" x14ac:dyDescent="0.25">
      <c r="A496" s="47"/>
      <c r="B496" s="37"/>
      <c r="C496" s="38"/>
      <c r="D496" s="57"/>
      <c r="E496" s="57"/>
      <c r="F496" s="44"/>
      <c r="G496" s="45"/>
      <c r="H496" s="45"/>
    </row>
    <row r="497" spans="1:8" ht="18" customHeight="1" x14ac:dyDescent="0.25">
      <c r="A497" s="58" t="s">
        <v>220</v>
      </c>
      <c r="B497" s="59" t="s">
        <v>221</v>
      </c>
      <c r="C497" s="60">
        <f>SUBTOTAL(9,C498:C514)</f>
        <v>0</v>
      </c>
      <c r="D497" s="60">
        <f>SUBTOTAL(9,D498:D514)</f>
        <v>0</v>
      </c>
      <c r="E497" s="60">
        <f>SUBTOTAL(9,E498:E514)</f>
        <v>5791.8000000000011</v>
      </c>
      <c r="F497" s="60">
        <f>SUBTOTAL(9,F498:F514)</f>
        <v>6000</v>
      </c>
      <c r="G497" s="61" t="str">
        <f>IF(C497&lt;&gt;0,E497/C497,"-")</f>
        <v>-</v>
      </c>
      <c r="H497" s="61">
        <f>IF(F497&lt;&gt;0,E497/F497,"-")</f>
        <v>0.96530000000000016</v>
      </c>
    </row>
    <row r="498" spans="1:8" ht="30" hidden="1" customHeight="1" x14ac:dyDescent="0.25">
      <c r="A498" s="47"/>
      <c r="B498" s="37"/>
      <c r="C498" s="38"/>
      <c r="D498" s="62"/>
      <c r="E498" s="62"/>
      <c r="F498" s="44"/>
      <c r="G498" s="45"/>
      <c r="H498" s="45"/>
    </row>
    <row r="499" spans="1:8" ht="18" customHeight="1" x14ac:dyDescent="0.25">
      <c r="A499" s="63" t="s">
        <v>73</v>
      </c>
      <c r="B499" s="64" t="s">
        <v>74</v>
      </c>
      <c r="C499" s="65">
        <f>SUBTOTAL(9,C500:C513)</f>
        <v>0</v>
      </c>
      <c r="D499" s="65">
        <f>SUBTOTAL(9,D500:D513)</f>
        <v>0</v>
      </c>
      <c r="E499" s="65">
        <f>SUBTOTAL(9,E500:E513)</f>
        <v>5791.8000000000011</v>
      </c>
      <c r="F499" s="65">
        <f>SUBTOTAL(9,F500:F513)</f>
        <v>6000</v>
      </c>
      <c r="G499" s="66" t="str">
        <f>IF(C499&lt;&gt;0,E499/C499,"-")</f>
        <v>-</v>
      </c>
      <c r="H499" s="66">
        <f>IF(F499&lt;&gt;0,E499/F499,"-")</f>
        <v>0.96530000000000016</v>
      </c>
    </row>
    <row r="500" spans="1:8" ht="30" hidden="1" customHeight="1" x14ac:dyDescent="0.25">
      <c r="A500" s="47"/>
      <c r="B500" s="37"/>
      <c r="C500" s="38"/>
      <c r="D500" s="67"/>
      <c r="E500" s="67"/>
      <c r="F500" s="44"/>
      <c r="G500" s="45"/>
      <c r="H500" s="45"/>
    </row>
    <row r="501" spans="1:8" ht="18" customHeight="1" x14ac:dyDescent="0.25">
      <c r="A501" s="68" t="s">
        <v>92</v>
      </c>
      <c r="B501" s="69" t="s">
        <v>93</v>
      </c>
      <c r="C501" s="70">
        <f>SUBTOTAL(9,C502:C512)</f>
        <v>0</v>
      </c>
      <c r="D501" s="70">
        <f>SUBTOTAL(9,D502:D512)</f>
        <v>0</v>
      </c>
      <c r="E501" s="70">
        <f>SUBTOTAL(9,E502:E512)</f>
        <v>5791.8000000000011</v>
      </c>
      <c r="F501" s="70">
        <f>SUBTOTAL(9,F502:F512)</f>
        <v>6000</v>
      </c>
      <c r="G501" s="71" t="str">
        <f>IF(C501&lt;&gt;0,E501/C501,"-")</f>
        <v>-</v>
      </c>
      <c r="H501" s="71">
        <f>IF(F501&lt;&gt;0,E501/F501,"-")</f>
        <v>0.96530000000000016</v>
      </c>
    </row>
    <row r="502" spans="1:8" ht="22.5" hidden="1" customHeight="1" x14ac:dyDescent="0.25">
      <c r="A502" s="47"/>
      <c r="B502" s="37"/>
      <c r="C502" s="38"/>
      <c r="D502" s="67"/>
      <c r="E502" s="67"/>
      <c r="F502" s="67"/>
      <c r="G502" s="72"/>
      <c r="H502" s="72"/>
    </row>
    <row r="503" spans="1:8" ht="409.6" hidden="1" customHeight="1" x14ac:dyDescent="0.25">
      <c r="A503" s="73" t="s">
        <v>94</v>
      </c>
      <c r="B503" s="74" t="s">
        <v>95</v>
      </c>
      <c r="C503" s="67">
        <f>SUBTOTAL(9,C504:C507)</f>
        <v>0</v>
      </c>
      <c r="D503" s="67">
        <f>SUBTOTAL(9,D504:D507)</f>
        <v>0</v>
      </c>
      <c r="E503" s="67">
        <f>SUBTOTAL(9,E504:E507)</f>
        <v>5225.4900000000007</v>
      </c>
      <c r="F503" s="67">
        <f>SUBTOTAL(9,F504:F507)</f>
        <v>5400</v>
      </c>
      <c r="G503" s="72" t="str">
        <f>IF(C503&lt;&gt;0,E503/C503,"-")</f>
        <v>-</v>
      </c>
      <c r="H503" s="72">
        <f>IF(F503&lt;&gt;0,E503/F503,"-")</f>
        <v>0.96768333333333345</v>
      </c>
    </row>
    <row r="504" spans="1:8" ht="30" hidden="1" customHeight="1" x14ac:dyDescent="0.25">
      <c r="A504" s="47"/>
      <c r="B504" s="37"/>
      <c r="C504" s="38"/>
      <c r="D504" s="75"/>
      <c r="E504" s="75"/>
      <c r="F504" s="44"/>
      <c r="G504" s="45"/>
      <c r="H504" s="45"/>
    </row>
    <row r="505" spans="1:8" ht="15" customHeight="1" x14ac:dyDescent="0.25">
      <c r="A505" s="33" t="s">
        <v>96</v>
      </c>
      <c r="B505" s="76" t="s">
        <v>97</v>
      </c>
      <c r="C505" s="34">
        <v>0</v>
      </c>
      <c r="D505" s="34">
        <v>0</v>
      </c>
      <c r="E505" s="34">
        <v>5155.8100000000004</v>
      </c>
      <c r="F505" s="34">
        <v>5200</v>
      </c>
      <c r="G505" s="35" t="str">
        <f>IF(C505&lt;&gt;0,0/C505,"-")</f>
        <v>-</v>
      </c>
      <c r="H505" s="35">
        <f>IF(F505&lt;&gt;0,E505/F505,"-")</f>
        <v>0.9915019230769232</v>
      </c>
    </row>
    <row r="506" spans="1:8" ht="15" customHeight="1" x14ac:dyDescent="0.25">
      <c r="A506" s="33" t="s">
        <v>102</v>
      </c>
      <c r="B506" s="76" t="s">
        <v>103</v>
      </c>
      <c r="C506" s="34">
        <v>0</v>
      </c>
      <c r="D506" s="34">
        <v>0</v>
      </c>
      <c r="E506" s="34">
        <v>69.680000000000007</v>
      </c>
      <c r="F506" s="34">
        <v>200</v>
      </c>
      <c r="G506" s="35" t="str">
        <f>IF(C506&lt;&gt;0,0/C506,"-")</f>
        <v>-</v>
      </c>
      <c r="H506" s="35">
        <f>IF(F506&lt;&gt;0,E506/F506,"-")</f>
        <v>0.34840000000000004</v>
      </c>
    </row>
    <row r="507" spans="1:8" hidden="1" x14ac:dyDescent="0.25">
      <c r="A507" s="37"/>
      <c r="B507" s="37"/>
      <c r="C507" s="38"/>
      <c r="D507" s="34"/>
      <c r="E507" s="34"/>
      <c r="F507" s="34"/>
      <c r="G507" s="35"/>
      <c r="H507" s="35"/>
    </row>
    <row r="508" spans="1:8" ht="409.6" hidden="1" customHeight="1" x14ac:dyDescent="0.25">
      <c r="A508" s="73" t="s">
        <v>140</v>
      </c>
      <c r="B508" s="74" t="s">
        <v>141</v>
      </c>
      <c r="C508" s="67">
        <f>SUBTOTAL(9,C509:C511)</f>
        <v>0</v>
      </c>
      <c r="D508" s="67">
        <f>SUBTOTAL(9,D509:D511)</f>
        <v>0</v>
      </c>
      <c r="E508" s="67">
        <f>SUBTOTAL(9,E509:E511)</f>
        <v>566.30999999999995</v>
      </c>
      <c r="F508" s="67">
        <f>SUBTOTAL(9,F509:F511)</f>
        <v>600</v>
      </c>
      <c r="G508" s="72" t="str">
        <f>IF(C508&lt;&gt;0,E508/C508,"-")</f>
        <v>-</v>
      </c>
      <c r="H508" s="72">
        <f>IF(F508&lt;&gt;0,E508/F508,"-")</f>
        <v>0.94384999999999986</v>
      </c>
    </row>
    <row r="509" spans="1:8" ht="30" hidden="1" customHeight="1" x14ac:dyDescent="0.25">
      <c r="A509" s="47"/>
      <c r="B509" s="37"/>
      <c r="C509" s="38"/>
      <c r="D509" s="75"/>
      <c r="E509" s="75"/>
      <c r="F509" s="44"/>
      <c r="G509" s="45"/>
      <c r="H509" s="45"/>
    </row>
    <row r="510" spans="1:8" ht="15" customHeight="1" x14ac:dyDescent="0.25">
      <c r="A510" s="33" t="s">
        <v>148</v>
      </c>
      <c r="B510" s="76" t="s">
        <v>149</v>
      </c>
      <c r="C510" s="34">
        <v>0</v>
      </c>
      <c r="D510" s="34">
        <v>0</v>
      </c>
      <c r="E510" s="34">
        <v>566.30999999999995</v>
      </c>
      <c r="F510" s="34">
        <v>600</v>
      </c>
      <c r="G510" s="35" t="str">
        <f>IF(C510&lt;&gt;0,0/C510,"-")</f>
        <v>-</v>
      </c>
      <c r="H510" s="35">
        <f>IF(F510&lt;&gt;0,E510/F510,"-")</f>
        <v>0.94384999999999986</v>
      </c>
    </row>
    <row r="511" spans="1:8" hidden="1" x14ac:dyDescent="0.25">
      <c r="A511" s="37"/>
      <c r="B511" s="37"/>
      <c r="C511" s="38"/>
      <c r="D511" s="34"/>
      <c r="E511" s="34"/>
      <c r="F511" s="34"/>
      <c r="G511" s="35"/>
      <c r="H511" s="35"/>
    </row>
    <row r="512" spans="1:8" hidden="1" x14ac:dyDescent="0.25">
      <c r="A512" s="37"/>
      <c r="B512" s="37"/>
      <c r="C512" s="38"/>
      <c r="D512" s="38"/>
      <c r="E512" s="38"/>
      <c r="F512" s="44"/>
      <c r="G512" s="45"/>
      <c r="H512" s="45"/>
    </row>
    <row r="513" spans="1:8" ht="20.100000000000001" hidden="1" customHeight="1" x14ac:dyDescent="0.25">
      <c r="A513" s="37"/>
      <c r="B513" s="37"/>
      <c r="C513" s="38"/>
      <c r="D513" s="38"/>
      <c r="E513" s="38"/>
      <c r="F513" s="44"/>
      <c r="G513" s="45"/>
      <c r="H513" s="45"/>
    </row>
    <row r="514" spans="1:8" ht="20.100000000000001" hidden="1" customHeight="1" x14ac:dyDescent="0.25">
      <c r="A514" s="37"/>
      <c r="B514" s="37"/>
      <c r="C514" s="38"/>
      <c r="D514" s="38"/>
      <c r="E514" s="38"/>
      <c r="F514" s="44"/>
      <c r="G514" s="45"/>
      <c r="H514" s="45"/>
    </row>
    <row r="515" spans="1:8" ht="20.100000000000001" hidden="1" customHeight="1" x14ac:dyDescent="0.25">
      <c r="A515" s="37"/>
      <c r="B515" s="37"/>
      <c r="C515" s="38"/>
      <c r="D515" s="38"/>
      <c r="E515" s="38"/>
      <c r="F515" s="44"/>
      <c r="G515" s="45"/>
      <c r="H515" s="45"/>
    </row>
    <row r="516" spans="1:8" ht="20.100000000000001" hidden="1" customHeight="1" x14ac:dyDescent="0.25">
      <c r="A516" s="37"/>
      <c r="B516" s="37"/>
      <c r="C516" s="38"/>
      <c r="D516" s="38"/>
      <c r="E516" s="38"/>
      <c r="F516" s="44"/>
      <c r="G516" s="45"/>
      <c r="H516" s="45"/>
    </row>
    <row r="517" spans="1:8" ht="20.100000000000001" hidden="1" customHeight="1" x14ac:dyDescent="0.25">
      <c r="A517" s="37"/>
      <c r="B517" s="37"/>
      <c r="C517" s="38"/>
      <c r="D517" s="38"/>
      <c r="E517" s="38"/>
      <c r="F517" s="44"/>
      <c r="G517" s="45"/>
      <c r="H517" s="45"/>
    </row>
    <row r="518" spans="1:8" hidden="1" x14ac:dyDescent="0.25">
      <c r="A518" s="37"/>
      <c r="B518" s="37"/>
      <c r="C518" s="38"/>
      <c r="D518" s="38"/>
      <c r="E518" s="38"/>
      <c r="F518" s="44"/>
      <c r="G518" s="45"/>
      <c r="H518" s="45"/>
    </row>
    <row r="519" spans="1:8" hidden="1" x14ac:dyDescent="0.25">
      <c r="A519" s="37"/>
      <c r="B519" s="37"/>
      <c r="C519" s="38"/>
      <c r="D519" s="38"/>
      <c r="E519" s="38"/>
      <c r="F519" s="44"/>
      <c r="G519" s="45"/>
      <c r="H519" s="45"/>
    </row>
    <row r="520" spans="1:8" ht="27.75" customHeight="1" x14ac:dyDescent="0.25">
      <c r="A520" s="78" t="s">
        <v>200</v>
      </c>
      <c r="B520" s="78"/>
      <c r="C520" s="79">
        <f>C155+C282+C249+C438</f>
        <v>755507.49</v>
      </c>
      <c r="D520" s="79">
        <f>D153+D249+D282+D438+D493</f>
        <v>1225680.7699999998</v>
      </c>
      <c r="E520" s="79">
        <f>E153+E249+E282+E440+E495</f>
        <v>1013048.8099999998</v>
      </c>
      <c r="F520" s="79">
        <v>1086536.75</v>
      </c>
      <c r="G520" s="80">
        <f>IF(C520&lt;&gt;0,E520/C520,"-")</f>
        <v>1.3408851975775911</v>
      </c>
      <c r="H520" s="80">
        <f>IF(F520&lt;&gt;0,E520/F520,"-")</f>
        <v>0.93236497522978379</v>
      </c>
    </row>
    <row r="521" spans="1:8" x14ac:dyDescent="0.25">
      <c r="A521" s="37"/>
      <c r="B521" s="37"/>
      <c r="C521" s="37"/>
      <c r="D521" s="37"/>
      <c r="E521" s="37"/>
      <c r="F521" s="37"/>
      <c r="G521" s="37"/>
      <c r="H521" s="37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paperSize="8" scale="8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7D560-6FC3-4C38-960B-36F7F4F4F27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64</vt:i4>
      </vt:variant>
    </vt:vector>
  </HeadingPairs>
  <TitlesOfParts>
    <vt:vector size="71" baseType="lpstr">
      <vt:lpstr>Kontrolna tablica</vt:lpstr>
      <vt:lpstr>Sažetak</vt:lpstr>
      <vt:lpstr>Ekonomska</vt:lpstr>
      <vt:lpstr>izvori</vt:lpstr>
      <vt:lpstr>funkcijska</vt:lpstr>
      <vt:lpstr>posebni dio</vt:lpstr>
      <vt:lpstr>List1</vt:lpstr>
      <vt:lpstr>izvori!__CDS_P1_G1__</vt:lpstr>
      <vt:lpstr>'posebni dio'!__CDS_P1_G1__</vt:lpstr>
      <vt:lpstr>__CDS_P1_G1__</vt:lpstr>
      <vt:lpstr>izvori!__CDS_P1_G2__</vt:lpstr>
      <vt:lpstr>'posebni dio'!__CDS_P1_G2__</vt:lpstr>
      <vt:lpstr>__CDS_P1_G2__</vt:lpstr>
      <vt:lpstr>izvori!__CDS_P1_G3__</vt:lpstr>
      <vt:lpstr>'posebni dio'!__CDS_P1_G3__</vt:lpstr>
      <vt:lpstr>__CDS_P1_G3__</vt:lpstr>
      <vt:lpstr>izvori!__CDS_P1_G4__</vt:lpstr>
      <vt:lpstr>'posebni dio'!__CDS_P1_G4__</vt:lpstr>
      <vt:lpstr>__CDS_P1_G4__</vt:lpstr>
      <vt:lpstr>izvori!__CDS_P1_G5__</vt:lpstr>
      <vt:lpstr>'posebni dio'!__CDS_P1_G5__</vt:lpstr>
      <vt:lpstr>__CDS_P1_G5__</vt:lpstr>
      <vt:lpstr>izvori!__CDS_P1_G6__</vt:lpstr>
      <vt:lpstr>'posebni dio'!__CDS_P1_G6__</vt:lpstr>
      <vt:lpstr>__CDS_P1_G6__</vt:lpstr>
      <vt:lpstr>funkcijska!__CDSG1__</vt:lpstr>
      <vt:lpstr>izvori!__CDSG1__</vt:lpstr>
      <vt:lpstr>'posebni dio'!__CDSG1__</vt:lpstr>
      <vt:lpstr>__CDSG1__</vt:lpstr>
      <vt:lpstr>funkcijska!__CDSG2__</vt:lpstr>
      <vt:lpstr>izvori!__CDSG2__</vt:lpstr>
      <vt:lpstr>'posebni dio'!__CDSG2__</vt:lpstr>
      <vt:lpstr>__CDSG2__</vt:lpstr>
      <vt:lpstr>funkcijska!__CDSG3__</vt:lpstr>
      <vt:lpstr>izvori!__CDSG3__</vt:lpstr>
      <vt:lpstr>'posebni dio'!__CDSG3__</vt:lpstr>
      <vt:lpstr>__CDSG3__</vt:lpstr>
      <vt:lpstr>funkcijska!__CDSG4__</vt:lpstr>
      <vt:lpstr>izvori!__CDSG4__</vt:lpstr>
      <vt:lpstr>'posebni dio'!__CDSG4__</vt:lpstr>
      <vt:lpstr>__CDSG4__</vt:lpstr>
      <vt:lpstr>funkcijska!__CDSG5__</vt:lpstr>
      <vt:lpstr>izvori!__CDSG5__</vt:lpstr>
      <vt:lpstr>'posebni dio'!__CDSG5__</vt:lpstr>
      <vt:lpstr>__CDSG5__</vt:lpstr>
      <vt:lpstr>funkcijska!__CDSG6__</vt:lpstr>
      <vt:lpstr>izvori!__CDSG6__</vt:lpstr>
      <vt:lpstr>'posebni dio'!__CDSG6__</vt:lpstr>
      <vt:lpstr>__CDSG6__</vt:lpstr>
      <vt:lpstr>funkcijska!__CDSG7__</vt:lpstr>
      <vt:lpstr>izvori!__CDSG7__</vt:lpstr>
      <vt:lpstr>'posebni dio'!__CDSG7__</vt:lpstr>
      <vt:lpstr>__CDSG7__</vt:lpstr>
      <vt:lpstr>funkcijska!__CDSG8__</vt:lpstr>
      <vt:lpstr>izvori!__CDSG8__</vt:lpstr>
      <vt:lpstr>'posebni dio'!__CDSG8__</vt:lpstr>
      <vt:lpstr>__CDSG8__</vt:lpstr>
      <vt:lpstr>funkcijska!__CDSG9__</vt:lpstr>
      <vt:lpstr>izvori!__CDSG9__</vt:lpstr>
      <vt:lpstr>'posebni dio'!__CDSG9__</vt:lpstr>
      <vt:lpstr>__CDSG9__</vt:lpstr>
      <vt:lpstr>funkcijska!__CDSNaslov__</vt:lpstr>
      <vt:lpstr>izvori!__CDSNaslov__</vt:lpstr>
      <vt:lpstr>'posebni dio'!__CDSNaslov__</vt:lpstr>
      <vt:lpstr>__CDSNaslov__</vt:lpstr>
      <vt:lpstr>funkcijska!__Main__</vt:lpstr>
      <vt:lpstr>izvori!__Main__</vt:lpstr>
      <vt:lpstr>'posebni dio'!__Main__</vt:lpstr>
      <vt:lpstr>__Main__</vt:lpstr>
      <vt:lpstr>'Kontrolna tablica'!Podrucje_ispisa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Ferčec</dc:creator>
  <cp:lastModifiedBy>Kiara Bienert</cp:lastModifiedBy>
  <cp:lastPrinted>2024-03-08T13:20:21Z</cp:lastPrinted>
  <dcterms:created xsi:type="dcterms:W3CDTF">2024-03-05T13:39:24Z</dcterms:created>
  <dcterms:modified xsi:type="dcterms:W3CDTF">2024-03-22T13:34:49Z</dcterms:modified>
</cp:coreProperties>
</file>